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Потери 2021 г" sheetId="1" r:id="rId1"/>
  </sheets>
  <definedNames>
    <definedName name="_xlnm.Print_Area" localSheetId="0">'Потери 2021 г'!$A$1:$R$25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<sst xmlns="http://schemas.openxmlformats.org/spreadsheetml/2006/main" count="44" uniqueCount="43">
  <si>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</si>
  <si>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</si>
  <si>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</si>
  <si>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</si>
  <si>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</si>
  <si>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</si>
  <si>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</si>
  <si>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</si>
  <si>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</si>
  <si>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</si>
  <si>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</si>
  <si>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</si>
  <si>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</si>
  <si>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</si>
  <si>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То же  в %%</t>
  </si>
  <si>
    <t>Итого:</t>
  </si>
  <si>
    <t>Отпущено  из  сети (кВтч)</t>
  </si>
  <si>
    <t>из  них:</t>
  </si>
  <si>
    <t>нормативные</t>
  </si>
  <si>
    <t>сверхнормативные</t>
  </si>
  <si>
    <t>нерегулируемая цена для сверхплановых потерь</t>
  </si>
  <si>
    <t>Итого  затраты  на  покупку  потерь ( без НДС)</t>
  </si>
  <si>
    <t>Примечание</t>
  </si>
  <si>
    <t>СН-2</t>
  </si>
  <si>
    <t>НН</t>
  </si>
  <si>
    <t>5.2.</t>
  </si>
  <si>
    <t>5.3.</t>
  </si>
  <si>
    <t>5.4.</t>
  </si>
  <si>
    <t>Нерегулируемая  цена для  нормативных потерь</t>
  </si>
  <si>
    <t>затраты  на  нормативные  потери</t>
  </si>
  <si>
    <t>затраты  на  сверхнормативные  потери</t>
  </si>
  <si>
    <t>Потери</t>
  </si>
  <si>
    <t xml:space="preserve">О закупке УМПП "Горэлектросеть" ЗАТО Александровск электрической энергии для компенсации потерь возникающих в электричекских сетях и её стоимости </t>
  </si>
  <si>
    <t>Договор купли-продажи электричекой энергии в целях компенсации потерь возникающих в электрических сетях №5160100002 от 02.02.2015  с Филиал "КолАтомЭнергоСбыт" АО "АтомЭнергоСбыт"</t>
  </si>
  <si>
    <t>в том числе отпуск в ССО (тыс. кВтч)</t>
  </si>
  <si>
    <t>Потери, всего (тыс. кВтч)</t>
  </si>
  <si>
    <t>Потери (тыс. кВтч)</t>
  </si>
  <si>
    <t>Затраты  на  покупку  потерь (тыс. руб)</t>
  </si>
  <si>
    <t>Всего затрат  на  покупку  технологического расхода    потерь  электроэнергии с НДС (тыс. руб)</t>
  </si>
  <si>
    <t>Тарифы на потери  (без  НДС) (руб./кВтч)</t>
  </si>
  <si>
    <t>Поступило  в сеть (кВтч)</t>
  </si>
  <si>
    <t>Собственное потребление (кВтч)</t>
  </si>
  <si>
    <t>ФАКТ 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</si>
</sst>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00"/>
    <numFmt numFmtId="183" formatCode="0.0000"/>
    <numFmt numFmtId="184" formatCode="0.00000"/>
    <numFmt numFmtId="185" formatCode="#,##0.0000"/>
    <numFmt numFmtId="186" formatCode="#,##0.0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000"/>
    <numFmt numFmtId="194" formatCode="0.0000000"/>
    <numFmt numFmtId="195" formatCode="0.000"/>
    <numFmt numFmtId="196" formatCode="0.0"/>
    <numFmt numFmtId="197" formatCode="0.00000000"/>
    <numFmt numFmtId="198" formatCode="0.000000000"/>
    <numFmt numFmtId="199" formatCode="[$-FC19]d\ mmmm\ yyyy\ &quot;г.&quot;"/>
    <numFmt numFmtId="200" formatCode="#,##0.000000"/>
    <numFmt numFmtId="201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/>
    </xf>
    <xf numFmtId="184" fontId="4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6" fillId="5" borderId="1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vertical="center" wrapText="1"/>
    </xf>
    <xf numFmtId="0" fontId="46" fillId="5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/>
    </xf>
    <xf numFmtId="2" fontId="49" fillId="5" borderId="10" xfId="0" applyNumberFormat="1" applyFont="1" applyFill="1" applyBorder="1" applyAlignment="1">
      <alignment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200" fontId="45" fillId="0" borderId="10" xfId="0" applyNumberFormat="1" applyFont="1" applyBorder="1" applyAlignment="1">
      <alignment/>
    </xf>
    <xf numFmtId="0" fontId="46" fillId="5" borderId="11" xfId="0" applyFont="1" applyFill="1" applyBorder="1" applyAlignment="1">
      <alignment horizontal="center" vertical="center" textRotation="90" wrapText="1"/>
    </xf>
    <xf numFmtId="0" fontId="46" fillId="5" borderId="13" xfId="0" applyFont="1" applyFill="1" applyBorder="1" applyAlignment="1">
      <alignment horizontal="center" vertical="center" textRotation="90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textRotation="90" wrapText="1"/>
    </xf>
    <xf numFmtId="0" fontId="46" fillId="5" borderId="17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6" fillId="5" borderId="19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21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5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T29"/>
  <sheetViews>
    <sheetView tabSelected="1" zoomScalePageLayoutView="0" workbookViewId="0" topLeftCell="A7">
      <selection activeCell="A22" sqref="A22"/>
    </sheetView>
  </sheetViews>
  <sheetFormatPr defaultColWidth="9.140625" defaultRowHeight="15" outlineLevelRow="1"/>
  <cols>
    <col min="1" max="1" width="14.28125" style="1" customWidth="1"/>
    <col min="2" max="4" width="13.7109375" style="1" customWidth="1"/>
    <col min="5" max="5" width="14.8515625" style="1" customWidth="1"/>
    <col min="6" max="10" width="13.7109375" style="1" customWidth="1"/>
    <col min="11" max="11" width="15.28125" style="1" customWidth="1"/>
    <col min="12" max="12" width="11.28125" style="1" customWidth="1"/>
    <col min="13" max="13" width="9.57421875" style="1" customWidth="1"/>
    <col min="14" max="14" width="15.00390625" style="1" customWidth="1"/>
    <col min="15" max="15" width="16.140625" style="1" customWidth="1"/>
    <col min="16" max="16" width="16.7109375" style="1" customWidth="1"/>
    <col min="17" max="17" width="17.28125" style="1" customWidth="1"/>
    <col min="18" max="18" width="25.28125" style="1" customWidth="1"/>
    <col min="19" max="19" width="9.140625" style="1" customWidth="1"/>
    <col min="20" max="20" width="11.28125" style="1" bestFit="1" customWidth="1"/>
    <col min="21" max="16384" width="9.140625" style="1" customWidth="1"/>
  </cols>
  <sheetData>
    <row r="1" spans="1:13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8" ht="53.25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9:11" ht="18.75">
      <c r="I3" s="42" t="s">
        <v>42</v>
      </c>
      <c r="J3" s="42"/>
      <c r="K3" s="42"/>
    </row>
    <row r="5" spans="1:18" ht="18.75" customHeight="1">
      <c r="A5" s="31" t="s">
        <v>0</v>
      </c>
      <c r="B5" s="26" t="s">
        <v>13</v>
      </c>
      <c r="C5" s="43"/>
      <c r="D5" s="43"/>
      <c r="E5" s="43"/>
      <c r="F5" s="43"/>
      <c r="G5" s="43"/>
      <c r="H5" s="43"/>
      <c r="I5" s="43"/>
      <c r="J5" s="43"/>
      <c r="K5" s="27"/>
      <c r="L5" s="35" t="s">
        <v>39</v>
      </c>
      <c r="M5" s="37"/>
      <c r="N5" s="35" t="s">
        <v>37</v>
      </c>
      <c r="O5" s="36"/>
      <c r="P5" s="37"/>
      <c r="Q5" s="31" t="s">
        <v>38</v>
      </c>
      <c r="R5" s="31" t="s">
        <v>22</v>
      </c>
    </row>
    <row r="6" spans="1:18" ht="17.25" customHeight="1">
      <c r="A6" s="32"/>
      <c r="B6" s="24" t="s">
        <v>40</v>
      </c>
      <c r="C6" s="24" t="s">
        <v>41</v>
      </c>
      <c r="D6" s="24" t="s">
        <v>16</v>
      </c>
      <c r="E6" s="24" t="s">
        <v>34</v>
      </c>
      <c r="F6" s="35" t="s">
        <v>31</v>
      </c>
      <c r="G6" s="36"/>
      <c r="H6" s="36"/>
      <c r="I6" s="37"/>
      <c r="J6" s="26" t="s">
        <v>17</v>
      </c>
      <c r="K6" s="27"/>
      <c r="L6" s="38"/>
      <c r="M6" s="40"/>
      <c r="N6" s="38"/>
      <c r="O6" s="39"/>
      <c r="P6" s="40"/>
      <c r="Q6" s="32"/>
      <c r="R6" s="32"/>
    </row>
    <row r="7" spans="1:18" ht="29.25" customHeight="1">
      <c r="A7" s="32"/>
      <c r="B7" s="34"/>
      <c r="C7" s="34"/>
      <c r="D7" s="34"/>
      <c r="E7" s="34"/>
      <c r="F7" s="38"/>
      <c r="G7" s="39"/>
      <c r="H7" s="39"/>
      <c r="I7" s="40"/>
      <c r="J7" s="21" t="s">
        <v>18</v>
      </c>
      <c r="K7" s="18" t="s">
        <v>19</v>
      </c>
      <c r="L7" s="24" t="s">
        <v>28</v>
      </c>
      <c r="M7" s="24" t="s">
        <v>20</v>
      </c>
      <c r="N7" s="24" t="s">
        <v>29</v>
      </c>
      <c r="O7" s="24" t="s">
        <v>30</v>
      </c>
      <c r="P7" s="24" t="s">
        <v>21</v>
      </c>
      <c r="Q7" s="32"/>
      <c r="R7" s="32"/>
    </row>
    <row r="8" spans="1:18" ht="90.75" customHeight="1">
      <c r="A8" s="33"/>
      <c r="B8" s="25"/>
      <c r="C8" s="25"/>
      <c r="D8" s="25"/>
      <c r="E8" s="25"/>
      <c r="F8" s="20" t="s">
        <v>23</v>
      </c>
      <c r="G8" s="19" t="s">
        <v>24</v>
      </c>
      <c r="H8" s="12" t="s">
        <v>35</v>
      </c>
      <c r="I8" s="12" t="s">
        <v>14</v>
      </c>
      <c r="J8" s="19" t="s">
        <v>36</v>
      </c>
      <c r="K8" s="19" t="s">
        <v>36</v>
      </c>
      <c r="L8" s="25"/>
      <c r="M8" s="25"/>
      <c r="N8" s="25"/>
      <c r="O8" s="25"/>
      <c r="P8" s="25"/>
      <c r="Q8" s="33"/>
      <c r="R8" s="33"/>
    </row>
    <row r="9" spans="1:18" ht="12.75" customHeight="1">
      <c r="A9" s="11">
        <v>1</v>
      </c>
      <c r="B9" s="11">
        <v>2</v>
      </c>
      <c r="C9" s="11">
        <v>3</v>
      </c>
      <c r="D9" s="11">
        <v>4</v>
      </c>
      <c r="E9" s="11"/>
      <c r="F9" s="11" t="s">
        <v>25</v>
      </c>
      <c r="G9" s="11" t="s">
        <v>26</v>
      </c>
      <c r="H9" s="11" t="s">
        <v>27</v>
      </c>
      <c r="I9" s="11">
        <v>6</v>
      </c>
      <c r="J9" s="11">
        <v>7</v>
      </c>
      <c r="K9" s="11">
        <v>9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3">
        <v>16</v>
      </c>
      <c r="R9" s="13">
        <v>17</v>
      </c>
    </row>
    <row r="10" spans="1:18" ht="15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2"/>
      <c r="R10" s="3"/>
    </row>
    <row r="11" spans="1:18" ht="15">
      <c r="A11" s="2" t="s">
        <v>1</v>
      </c>
      <c r="B11" s="4">
        <v>3286727</v>
      </c>
      <c r="C11" s="4">
        <v>779</v>
      </c>
      <c r="D11" s="4">
        <f>3102396-C11</f>
        <v>3101617</v>
      </c>
      <c r="E11" s="4"/>
      <c r="F11" s="4">
        <v>61444</v>
      </c>
      <c r="G11" s="4">
        <v>122887</v>
      </c>
      <c r="H11" s="4">
        <f aca="true" t="shared" si="0" ref="H11:H22">B11-C11-D11</f>
        <v>184331</v>
      </c>
      <c r="I11" s="22">
        <f>H11/B11*100</f>
        <v>5.608345323478342</v>
      </c>
      <c r="J11" s="4">
        <v>173000</v>
      </c>
      <c r="K11" s="4">
        <f>H11-J11</f>
        <v>11331</v>
      </c>
      <c r="L11" s="23">
        <v>2.76817</v>
      </c>
      <c r="M11" s="23">
        <v>2.44683</v>
      </c>
      <c r="N11" s="22">
        <f>ROUND(J11*L11,2)</f>
        <v>478893.41</v>
      </c>
      <c r="O11" s="22">
        <f>ROUND(K11*M11,2)</f>
        <v>27725.03</v>
      </c>
      <c r="P11" s="22">
        <f>N11+O11</f>
        <v>506618.43999999994</v>
      </c>
      <c r="Q11" s="22">
        <f>ROUND(N11*1.2,2)+ROUND(O11*1.2,2)</f>
        <v>607942.13</v>
      </c>
      <c r="R11" s="28" t="s">
        <v>33</v>
      </c>
    </row>
    <row r="12" spans="1:18" ht="17.25" customHeight="1">
      <c r="A12" s="45" t="s">
        <v>2</v>
      </c>
      <c r="B12" s="4">
        <v>2985493</v>
      </c>
      <c r="C12" s="4">
        <v>857</v>
      </c>
      <c r="D12" s="4">
        <f>2894645-C12</f>
        <v>2893788</v>
      </c>
      <c r="E12" s="4"/>
      <c r="F12" s="4">
        <v>30282</v>
      </c>
      <c r="G12" s="4">
        <v>60566</v>
      </c>
      <c r="H12" s="4">
        <f t="shared" si="0"/>
        <v>90848</v>
      </c>
      <c r="I12" s="22">
        <f>H12/B12*100</f>
        <v>3.042981510926336</v>
      </c>
      <c r="J12" s="4">
        <v>90848</v>
      </c>
      <c r="K12" s="4">
        <f>H12-J12</f>
        <v>0</v>
      </c>
      <c r="L12" s="23">
        <v>2.99192</v>
      </c>
      <c r="M12" s="23"/>
      <c r="N12" s="22">
        <f aca="true" t="shared" si="1" ref="N12:O22">ROUND(J12*L12,2)</f>
        <v>271809.95</v>
      </c>
      <c r="O12" s="22">
        <f aca="true" t="shared" si="2" ref="O12:O22">ROUND(K12*M12,2)</f>
        <v>0</v>
      </c>
      <c r="P12" s="22">
        <f>N12+O12</f>
        <v>271809.95</v>
      </c>
      <c r="Q12" s="22">
        <f>ROUND(N12*1.2,2)+ROUND(O12*1.2,2)</f>
        <v>326171.94</v>
      </c>
      <c r="R12" s="29"/>
    </row>
    <row r="13" spans="1:18" ht="15">
      <c r="A13" s="45" t="s">
        <v>3</v>
      </c>
      <c r="B13" s="4">
        <v>2913291</v>
      </c>
      <c r="C13" s="4">
        <v>888</v>
      </c>
      <c r="D13" s="4">
        <f>2662441-C13</f>
        <v>2661553</v>
      </c>
      <c r="E13" s="4"/>
      <c r="F13" s="4">
        <v>83626</v>
      </c>
      <c r="G13" s="4">
        <v>167224</v>
      </c>
      <c r="H13" s="4">
        <f t="shared" si="0"/>
        <v>250850</v>
      </c>
      <c r="I13" s="22">
        <f aca="true" t="shared" si="3" ref="I13:I22">H13/B13*100</f>
        <v>8.610537018100835</v>
      </c>
      <c r="J13" s="4">
        <v>215000</v>
      </c>
      <c r="K13" s="4">
        <f aca="true" t="shared" si="4" ref="K13:K22">H13-J13</f>
        <v>35850</v>
      </c>
      <c r="L13" s="23">
        <v>2.75281</v>
      </c>
      <c r="M13" s="23">
        <v>2.43147</v>
      </c>
      <c r="N13" s="22">
        <f t="shared" si="1"/>
        <v>591854.15</v>
      </c>
      <c r="O13" s="22">
        <f t="shared" si="2"/>
        <v>87168.2</v>
      </c>
      <c r="P13" s="22">
        <f aca="true" t="shared" si="5" ref="P13:P22">N13+O13</f>
        <v>679022.35</v>
      </c>
      <c r="Q13" s="22">
        <f>ROUND(N13*1.2,2)+ROUND(O13*1.2,2)</f>
        <v>814826.82</v>
      </c>
      <c r="R13" s="29"/>
    </row>
    <row r="14" spans="1:18" ht="15" customHeight="1">
      <c r="A14" s="45" t="s">
        <v>4</v>
      </c>
      <c r="B14" s="4">
        <v>2695932</v>
      </c>
      <c r="C14" s="4">
        <v>796</v>
      </c>
      <c r="D14" s="4">
        <f>2514417-C14</f>
        <v>2513621</v>
      </c>
      <c r="E14" s="4"/>
      <c r="F14" s="4">
        <v>60505</v>
      </c>
      <c r="G14" s="4">
        <v>121010</v>
      </c>
      <c r="H14" s="4">
        <f t="shared" si="0"/>
        <v>181515</v>
      </c>
      <c r="I14" s="22">
        <f t="shared" si="3"/>
        <v>6.732922046995251</v>
      </c>
      <c r="J14" s="4">
        <v>166000</v>
      </c>
      <c r="K14" s="4">
        <f t="shared" si="4"/>
        <v>15515</v>
      </c>
      <c r="L14" s="23">
        <v>2.76171</v>
      </c>
      <c r="M14" s="23">
        <v>2.44037</v>
      </c>
      <c r="N14" s="22">
        <f t="shared" si="1"/>
        <v>458443.86</v>
      </c>
      <c r="O14" s="22">
        <f t="shared" si="2"/>
        <v>37862.34</v>
      </c>
      <c r="P14" s="22">
        <f t="shared" si="5"/>
        <v>496306.19999999995</v>
      </c>
      <c r="Q14" s="22">
        <f aca="true" t="shared" si="6" ref="Q14:Q22">ROUND(N14*1.2,2)+ROUND(O14*1.2,2)</f>
        <v>595567.44</v>
      </c>
      <c r="R14" s="29"/>
    </row>
    <row r="15" spans="1:18" ht="15">
      <c r="A15" s="45" t="s">
        <v>5</v>
      </c>
      <c r="B15" s="4">
        <v>2555036</v>
      </c>
      <c r="C15" s="4">
        <v>803</v>
      </c>
      <c r="D15" s="4">
        <f>2225167-C15</f>
        <v>2224364</v>
      </c>
      <c r="E15" s="4"/>
      <c r="F15" s="4">
        <v>109956</v>
      </c>
      <c r="G15" s="4">
        <v>219913</v>
      </c>
      <c r="H15" s="4">
        <f t="shared" si="0"/>
        <v>329869</v>
      </c>
      <c r="I15" s="22">
        <f t="shared" si="3"/>
        <v>12.9105421606584</v>
      </c>
      <c r="J15" s="4">
        <v>121000</v>
      </c>
      <c r="K15" s="4">
        <f t="shared" si="4"/>
        <v>208869</v>
      </c>
      <c r="L15" s="23">
        <v>2.55251</v>
      </c>
      <c r="M15" s="23">
        <v>2.23117</v>
      </c>
      <c r="N15" s="22">
        <f t="shared" si="1"/>
        <v>308853.71</v>
      </c>
      <c r="O15" s="22">
        <f t="shared" si="2"/>
        <v>466022.25</v>
      </c>
      <c r="P15" s="22">
        <f t="shared" si="5"/>
        <v>774875.96</v>
      </c>
      <c r="Q15" s="22">
        <f>ROUND(N15*1.2,2)+ROUND(O15*1.2,2)</f>
        <v>929851.1499999999</v>
      </c>
      <c r="R15" s="29"/>
    </row>
    <row r="16" spans="1:18" ht="15">
      <c r="A16" s="45" t="s">
        <v>6</v>
      </c>
      <c r="B16" s="4">
        <v>2246600</v>
      </c>
      <c r="C16" s="4">
        <v>818</v>
      </c>
      <c r="D16" s="4">
        <f>2209711-C16</f>
        <v>2208893</v>
      </c>
      <c r="E16" s="4"/>
      <c r="F16" s="4">
        <v>12296</v>
      </c>
      <c r="G16" s="4">
        <v>24593</v>
      </c>
      <c r="H16" s="4">
        <f t="shared" si="0"/>
        <v>36889</v>
      </c>
      <c r="I16" s="22">
        <f t="shared" si="3"/>
        <v>1.6419923439864685</v>
      </c>
      <c r="J16" s="4">
        <v>36889</v>
      </c>
      <c r="K16" s="4">
        <f t="shared" si="4"/>
        <v>0</v>
      </c>
      <c r="L16" s="23">
        <v>2.64821</v>
      </c>
      <c r="M16" s="23">
        <v>2.28906</v>
      </c>
      <c r="N16" s="22">
        <f t="shared" si="1"/>
        <v>97689.82</v>
      </c>
      <c r="O16" s="22">
        <f t="shared" si="2"/>
        <v>0</v>
      </c>
      <c r="P16" s="22">
        <f t="shared" si="5"/>
        <v>97689.82</v>
      </c>
      <c r="Q16" s="22">
        <f t="shared" si="6"/>
        <v>117227.78</v>
      </c>
      <c r="R16" s="29"/>
    </row>
    <row r="17" spans="1:20" ht="15">
      <c r="A17" s="45" t="s">
        <v>7</v>
      </c>
      <c r="B17" s="4">
        <v>1904389</v>
      </c>
      <c r="C17" s="4">
        <v>794</v>
      </c>
      <c r="D17" s="4">
        <f>1894024-C17</f>
        <v>1893230</v>
      </c>
      <c r="E17" s="4"/>
      <c r="F17" s="4">
        <v>3455</v>
      </c>
      <c r="G17" s="4">
        <v>6910</v>
      </c>
      <c r="H17" s="4">
        <f t="shared" si="0"/>
        <v>10365</v>
      </c>
      <c r="I17" s="22">
        <f t="shared" si="3"/>
        <v>0.5442690542741004</v>
      </c>
      <c r="J17" s="4">
        <v>10365</v>
      </c>
      <c r="K17" s="4">
        <f t="shared" si="4"/>
        <v>0</v>
      </c>
      <c r="L17" s="23">
        <v>2.71368</v>
      </c>
      <c r="M17" s="23"/>
      <c r="N17" s="22">
        <f t="shared" si="1"/>
        <v>28127.29</v>
      </c>
      <c r="O17" s="22">
        <f t="shared" si="2"/>
        <v>0</v>
      </c>
      <c r="P17" s="22">
        <f t="shared" si="5"/>
        <v>28127.29</v>
      </c>
      <c r="Q17" s="22">
        <f t="shared" si="6"/>
        <v>33752.75</v>
      </c>
      <c r="R17" s="29"/>
      <c r="T17" s="5"/>
    </row>
    <row r="18" spans="1:18" ht="15" customHeight="1">
      <c r="A18" s="45" t="s">
        <v>8</v>
      </c>
      <c r="B18" s="4">
        <v>2240099</v>
      </c>
      <c r="C18" s="4">
        <v>823</v>
      </c>
      <c r="D18" s="4">
        <f>1994408-C18</f>
        <v>1993585</v>
      </c>
      <c r="E18" s="4"/>
      <c r="F18" s="4">
        <v>81897</v>
      </c>
      <c r="G18" s="4">
        <v>163794</v>
      </c>
      <c r="H18" s="4">
        <f t="shared" si="0"/>
        <v>245691</v>
      </c>
      <c r="I18" s="22">
        <f t="shared" si="3"/>
        <v>10.967863473891109</v>
      </c>
      <c r="J18" s="4">
        <v>187000</v>
      </c>
      <c r="K18" s="4">
        <f t="shared" si="4"/>
        <v>58691</v>
      </c>
      <c r="L18" s="23">
        <v>2.65274</v>
      </c>
      <c r="M18" s="23">
        <v>2.22136</v>
      </c>
      <c r="N18" s="22">
        <f t="shared" si="1"/>
        <v>496062.38</v>
      </c>
      <c r="O18" s="22">
        <f t="shared" si="1"/>
        <v>130373.84</v>
      </c>
      <c r="P18" s="22">
        <f t="shared" si="5"/>
        <v>626436.22</v>
      </c>
      <c r="Q18" s="22">
        <f t="shared" si="6"/>
        <v>751723.47</v>
      </c>
      <c r="R18" s="29"/>
    </row>
    <row r="19" spans="1:18" ht="15">
      <c r="A19" s="45" t="s">
        <v>9</v>
      </c>
      <c r="B19" s="4">
        <v>2340348</v>
      </c>
      <c r="C19" s="4">
        <v>861</v>
      </c>
      <c r="D19" s="4">
        <f>2340253-C19</f>
        <v>2339392</v>
      </c>
      <c r="E19" s="4"/>
      <c r="F19" s="4">
        <v>0</v>
      </c>
      <c r="G19" s="4">
        <v>95</v>
      </c>
      <c r="H19" s="4">
        <f t="shared" si="0"/>
        <v>95</v>
      </c>
      <c r="I19" s="22">
        <f t="shared" si="3"/>
        <v>0.004059225380157139</v>
      </c>
      <c r="J19" s="4">
        <v>95</v>
      </c>
      <c r="K19" s="4">
        <f t="shared" si="4"/>
        <v>0</v>
      </c>
      <c r="L19" s="23">
        <v>2.86458</v>
      </c>
      <c r="M19" s="23"/>
      <c r="N19" s="22">
        <f t="shared" si="1"/>
        <v>272.14</v>
      </c>
      <c r="O19" s="22">
        <f t="shared" si="2"/>
        <v>0</v>
      </c>
      <c r="P19" s="22">
        <f t="shared" si="5"/>
        <v>272.14</v>
      </c>
      <c r="Q19" s="22">
        <f t="shared" si="6"/>
        <v>326.57</v>
      </c>
      <c r="R19" s="29"/>
    </row>
    <row r="20" spans="1:18" ht="15" outlineLevel="1">
      <c r="A20" s="45" t="s">
        <v>10</v>
      </c>
      <c r="B20" s="4">
        <v>2743805</v>
      </c>
      <c r="C20" s="4">
        <v>896</v>
      </c>
      <c r="D20" s="4">
        <f>2426734-C20</f>
        <v>2425838</v>
      </c>
      <c r="E20" s="4"/>
      <c r="F20" s="4">
        <v>105691</v>
      </c>
      <c r="G20" s="4">
        <v>211380</v>
      </c>
      <c r="H20" s="4">
        <f t="shared" si="0"/>
        <v>317071</v>
      </c>
      <c r="I20" s="22">
        <f t="shared" si="3"/>
        <v>11.555886806824828</v>
      </c>
      <c r="J20" s="4">
        <v>151400</v>
      </c>
      <c r="K20" s="4">
        <f t="shared" si="4"/>
        <v>165671</v>
      </c>
      <c r="L20" s="23">
        <v>2.86428</v>
      </c>
      <c r="M20" s="23">
        <v>2.4329</v>
      </c>
      <c r="N20" s="22">
        <f t="shared" si="1"/>
        <v>433651.99</v>
      </c>
      <c r="O20" s="22">
        <f>ROUND(K20*M20,2)</f>
        <v>403060.98</v>
      </c>
      <c r="P20" s="22">
        <f t="shared" si="5"/>
        <v>836712.97</v>
      </c>
      <c r="Q20" s="22">
        <f t="shared" si="6"/>
        <v>1004055.5700000001</v>
      </c>
      <c r="R20" s="29"/>
    </row>
    <row r="21" spans="1:18" ht="15" outlineLevel="1">
      <c r="A21" s="45" t="s">
        <v>11</v>
      </c>
      <c r="B21" s="4">
        <v>2816429</v>
      </c>
      <c r="C21" s="4">
        <v>1010</v>
      </c>
      <c r="D21" s="4">
        <f>2620149-C21</f>
        <v>2619139</v>
      </c>
      <c r="E21" s="4"/>
      <c r="F21" s="4">
        <v>65427</v>
      </c>
      <c r="G21" s="4">
        <v>130853</v>
      </c>
      <c r="H21" s="4">
        <f t="shared" si="0"/>
        <v>196280</v>
      </c>
      <c r="I21" s="22">
        <f t="shared" si="3"/>
        <v>6.9691087543836545</v>
      </c>
      <c r="J21" s="4">
        <v>191000</v>
      </c>
      <c r="K21" s="4">
        <f t="shared" si="4"/>
        <v>5280</v>
      </c>
      <c r="L21" s="23">
        <v>2.89386</v>
      </c>
      <c r="M21" s="23">
        <v>2.46248</v>
      </c>
      <c r="N21" s="22">
        <f t="shared" si="1"/>
        <v>552727.26</v>
      </c>
      <c r="O21" s="22">
        <f t="shared" si="2"/>
        <v>13001.89</v>
      </c>
      <c r="P21" s="22">
        <f t="shared" si="5"/>
        <v>565729.15</v>
      </c>
      <c r="Q21" s="22">
        <f t="shared" si="6"/>
        <v>678874.98</v>
      </c>
      <c r="R21" s="29"/>
    </row>
    <row r="22" spans="1:18" ht="15" customHeight="1" outlineLevel="1">
      <c r="A22" s="45" t="s">
        <v>12</v>
      </c>
      <c r="B22" s="4">
        <v>3090941</v>
      </c>
      <c r="C22" s="4">
        <v>1049</v>
      </c>
      <c r="D22" s="4">
        <f>2814643-C22</f>
        <v>2813594</v>
      </c>
      <c r="E22" s="4"/>
      <c r="F22" s="4">
        <v>92099</v>
      </c>
      <c r="G22" s="4">
        <v>184199</v>
      </c>
      <c r="H22" s="4">
        <f t="shared" si="0"/>
        <v>276298</v>
      </c>
      <c r="I22" s="22">
        <f t="shared" si="3"/>
        <v>8.93896065955319</v>
      </c>
      <c r="J22" s="4">
        <v>276298</v>
      </c>
      <c r="K22" s="4">
        <f t="shared" si="4"/>
        <v>0</v>
      </c>
      <c r="L22" s="23">
        <v>2.98198</v>
      </c>
      <c r="M22" s="23"/>
      <c r="N22" s="22">
        <f t="shared" si="1"/>
        <v>823915.11</v>
      </c>
      <c r="O22" s="22">
        <f t="shared" si="2"/>
        <v>0</v>
      </c>
      <c r="P22" s="22">
        <f t="shared" si="5"/>
        <v>823915.11</v>
      </c>
      <c r="Q22" s="22">
        <f t="shared" si="6"/>
        <v>988698.13</v>
      </c>
      <c r="R22" s="30"/>
    </row>
    <row r="23" spans="1:18" ht="20.25" customHeight="1">
      <c r="A23" s="16" t="s">
        <v>15</v>
      </c>
      <c r="B23" s="4">
        <f>SUM(B11:B22)</f>
        <v>31819090</v>
      </c>
      <c r="C23" s="4">
        <f aca="true" t="shared" si="7" ref="C23:H23">SUM(C11:C22)</f>
        <v>10374</v>
      </c>
      <c r="D23" s="4">
        <f>SUM(D11:D22)</f>
        <v>29688614</v>
      </c>
      <c r="E23" s="4">
        <f t="shared" si="7"/>
        <v>0</v>
      </c>
      <c r="F23" s="4">
        <f t="shared" si="7"/>
        <v>706678</v>
      </c>
      <c r="G23" s="4">
        <f t="shared" si="7"/>
        <v>1413424</v>
      </c>
      <c r="H23" s="4">
        <f t="shared" si="7"/>
        <v>2120102</v>
      </c>
      <c r="I23" s="22">
        <f>H23/B23*100</f>
        <v>6.662987533584398</v>
      </c>
      <c r="J23" s="4">
        <f>SUM(J11:J22)</f>
        <v>1618895</v>
      </c>
      <c r="K23" s="4">
        <f>SUM(K11:K22)</f>
        <v>501207</v>
      </c>
      <c r="L23" s="23">
        <f>N23/J23</f>
        <v>2.8058033844072656</v>
      </c>
      <c r="M23" s="23">
        <f>O23/K23</f>
        <v>2.3248169518781663</v>
      </c>
      <c r="N23" s="22">
        <f>SUM(N11:N22)</f>
        <v>4542301.07</v>
      </c>
      <c r="O23" s="22">
        <f>SUM(O11:O22)</f>
        <v>1165214.53</v>
      </c>
      <c r="P23" s="22">
        <f>SUM(P11:P22)</f>
        <v>5707515.600000001</v>
      </c>
      <c r="Q23" s="22">
        <f>SUM(Q11:Q22)</f>
        <v>6849018.7299999995</v>
      </c>
      <c r="R23" s="17"/>
    </row>
    <row r="24" ht="15">
      <c r="D24" s="6"/>
    </row>
    <row r="25" spans="4:16" ht="15">
      <c r="D25" s="6"/>
      <c r="G25" s="6"/>
      <c r="P25" s="5"/>
    </row>
    <row r="26" spans="4:18" ht="15" customHeight="1">
      <c r="D26" s="6"/>
      <c r="F26" s="6"/>
      <c r="H26" s="7"/>
      <c r="J26" s="8"/>
      <c r="N26" s="5"/>
      <c r="O26" s="5"/>
      <c r="P26" s="7"/>
      <c r="R26" s="9"/>
    </row>
    <row r="27" spans="4:16" ht="15">
      <c r="D27" s="6"/>
      <c r="P27" s="10"/>
    </row>
    <row r="28" ht="15">
      <c r="N28" s="5"/>
    </row>
    <row r="29" ht="15">
      <c r="N29" s="5"/>
    </row>
  </sheetData>
  <sheetProtection/>
  <mergeCells count="21">
    <mergeCell ref="D6:D8"/>
    <mergeCell ref="N5:P6"/>
    <mergeCell ref="F6:I7"/>
    <mergeCell ref="A1:M1"/>
    <mergeCell ref="I3:K3"/>
    <mergeCell ref="A5:A8"/>
    <mergeCell ref="B5:K5"/>
    <mergeCell ref="L5:M6"/>
    <mergeCell ref="A2:R2"/>
    <mergeCell ref="B6:B8"/>
    <mergeCell ref="C6:C8"/>
    <mergeCell ref="N7:N8"/>
    <mergeCell ref="J6:K6"/>
    <mergeCell ref="R11:R22"/>
    <mergeCell ref="R5:R8"/>
    <mergeCell ref="L7:L8"/>
    <mergeCell ref="E6:E8"/>
    <mergeCell ref="M7:M8"/>
    <mergeCell ref="P7:P8"/>
    <mergeCell ref="O7:O8"/>
    <mergeCell ref="Q5:Q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Ольга</cp:lastModifiedBy>
  <cp:lastPrinted>2018-01-17T05:54:34Z</cp:lastPrinted>
  <dcterms:created xsi:type="dcterms:W3CDTF">2009-03-31T06:53:37Z</dcterms:created>
  <dcterms:modified xsi:type="dcterms:W3CDTF">2023-01-25T13:21:31Z</dcterms:modified>
  <cp:category/>
  <cp:version/>
  <cp:contentType/>
  <cp:contentStatus/>
</cp:coreProperties>
</file>