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<sst xmlns="http://schemas.openxmlformats.org/spreadsheetml/2006/main" count="109" uniqueCount="78">
  <si>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Показатели</t>
  </si>
  <si>
    <t>Един. измерений</t>
  </si>
  <si>
    <t>1 квартал</t>
  </si>
  <si>
    <t>2 квартал</t>
  </si>
  <si>
    <t>3 квартал</t>
  </si>
  <si>
    <t>4 квартал</t>
  </si>
  <si>
    <t>тыс.кВтч</t>
  </si>
  <si>
    <t>Потери всего, в т.ч.:</t>
  </si>
  <si>
    <t>% к отпуску в сеть</t>
  </si>
  <si>
    <t xml:space="preserve"> - нормативные</t>
  </si>
  <si>
    <t xml:space="preserve"> - сверхнормативные</t>
  </si>
  <si>
    <t>Объем оказанных услуг передачи электрической энергии, в т.ч.</t>
  </si>
  <si>
    <t>СН-1</t>
  </si>
  <si>
    <t>СН-II</t>
  </si>
  <si>
    <t>НН</t>
  </si>
  <si>
    <t>Величина оплачеваемой мощности, кВт</t>
  </si>
  <si>
    <t>кВт</t>
  </si>
  <si>
    <t>Тариф на оказание услуг  передачи электрической энергии:</t>
  </si>
  <si>
    <t>руб/кВтч (без НДС)</t>
  </si>
  <si>
    <t>тыс.руб с НДС</t>
  </si>
  <si>
    <t xml:space="preserve">Реализация </t>
  </si>
  <si>
    <t>Оплата (поступление.ден.средств)</t>
  </si>
  <si>
    <t>ДЗ на начало периода</t>
  </si>
  <si>
    <t>ДЗ на конец периода</t>
  </si>
  <si>
    <t>Отпуск в сеть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</si>
  <si>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</si>
  <si>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</si>
  <si>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</si>
  <si>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</si>
  <si>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</si>
  <si>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</si>
  <si>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</si>
  <si>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</si>
  <si>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</si>
  <si>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</si>
  <si>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</si>
  <si>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Тариф на потери</t>
  </si>
  <si>
    <t>Объем потерь в т.ч.:</t>
  </si>
  <si>
    <t>Начисленно за потери</t>
  </si>
  <si>
    <t>Начисленно за потери в т.ч.:</t>
  </si>
  <si>
    <t>Результат от деятельности</t>
  </si>
  <si>
    <t>Начисленно за передачу электрической энергии:</t>
  </si>
  <si>
    <t>Передача электроэнергии</t>
  </si>
  <si>
    <t>Потери электроэнергии</t>
  </si>
  <si>
    <t>1 полугодие</t>
  </si>
  <si>
    <t>декабрь</t>
  </si>
  <si>
    <t>9 мес.</t>
  </si>
  <si>
    <t xml:space="preserve">       регулируемые за 2010 г. (перерасч.)</t>
  </si>
  <si>
    <t xml:space="preserve">       нерегулируемые за 2010 г. (перерасч.)</t>
  </si>
  <si>
    <t xml:space="preserve">  регулируемые за 2010 г.  (перерасч.)</t>
  </si>
  <si>
    <t xml:space="preserve">  нерегулируемые за 2010 г.  (перерасч.) </t>
  </si>
  <si>
    <t xml:space="preserve"> </t>
  </si>
  <si>
    <t>Отпуск из сети в смежные ТСО</t>
  </si>
  <si>
    <t>Наименование организации</t>
  </si>
  <si>
    <t xml:space="preserve"> ГОД</t>
  </si>
  <si>
    <t xml:space="preserve">                к Распоряжению №  ___  от "        " ___________20___ г .</t>
  </si>
  <si>
    <t>Расход электроэнергии на хозяйственные нужды</t>
  </si>
  <si>
    <t>Приложение № 8</t>
  </si>
  <si>
    <t>УМПП "Горэлектросеть" ЗАТО Александровск Мурманской области</t>
  </si>
  <si>
    <t>ставка на содержание сетей</t>
  </si>
  <si>
    <t>руб/Мвтмес. (без НДС)</t>
  </si>
  <si>
    <t>содержание электрических сетей</t>
  </si>
  <si>
    <t>руб/МВтч (без НДС)</t>
  </si>
  <si>
    <t xml:space="preserve">Оплата за передачу электрической энергии состоит из двух тарифов:   1. тариф на оказание услуг по передаче руб/МВтч </t>
  </si>
  <si>
    <t>2. ставка на содержание сетей  руб/Мвтмес.</t>
  </si>
  <si>
    <t>В объем оказанных услуг передачи электрической энергии не входит расход на хозяйственные нужды.</t>
  </si>
  <si>
    <t>Оплата за передачу электрической энергии производиться исходя из объема оказанных услуг передачи эл.энергии включающих в себя объем потерь.</t>
  </si>
  <si>
    <t>Исполнитель: Чемерис Татьяна Анатольевна</t>
  </si>
  <si>
    <t>Руководитель: Герасимов Анатолий Иванович</t>
  </si>
  <si>
    <t xml:space="preserve">       нерегулируемые за 2011 г.</t>
  </si>
  <si>
    <t xml:space="preserve">  нерегулируемые за 2011 г.</t>
  </si>
  <si>
    <t>Расшифровка баланса электроэнергии за 2012 год</t>
  </si>
  <si>
    <t xml:space="preserve">СН-II </t>
  </si>
  <si>
    <t xml:space="preserve">НН </t>
  </si>
  <si>
    <t>Население (в домах с эл. пл.)</t>
  </si>
  <si>
    <t xml:space="preserve">Население (в домах с газ. пл.) </t>
  </si>
  <si>
    <t xml:space="preserve">  нерегулируемые за 2012 г.</t>
  </si>
  <si>
    <t xml:space="preserve">  нерегулируемые за 2011 г.  (перерасч.)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</si>
</sst>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#,##0.0"/>
    <numFmt numFmtId="168" formatCode="0.0%"/>
    <numFmt numFmtId="169" formatCode="0.000%"/>
    <numFmt numFmtId="170" formatCode="#,##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" fontId="4" fillId="0" borderId="11" xfId="55" applyNumberFormat="1" applyFont="1" applyFill="1" applyBorder="1" applyAlignment="1">
      <alignment horizontal="center" shrinkToFit="1" readingOrder="1"/>
      <protection/>
    </xf>
    <xf numFmtId="0" fontId="8" fillId="0" borderId="0" xfId="54" applyFont="1" applyFill="1" applyBorder="1">
      <alignment/>
      <protection/>
    </xf>
    <xf numFmtId="10" fontId="4" fillId="0" borderId="12" xfId="61" applyNumberFormat="1" applyFont="1" applyFill="1" applyBorder="1" applyAlignment="1">
      <alignment/>
    </xf>
    <xf numFmtId="3" fontId="4" fillId="0" borderId="13" xfId="54" applyNumberFormat="1" applyFont="1" applyFill="1" applyBorder="1">
      <alignment/>
      <protection/>
    </xf>
    <xf numFmtId="1" fontId="4" fillId="0" borderId="14" xfId="55" applyNumberFormat="1" applyFont="1" applyFill="1" applyBorder="1" applyAlignment="1">
      <alignment horizontal="center" shrinkToFit="1" readingOrder="1"/>
      <protection/>
    </xf>
    <xf numFmtId="1" fontId="4" fillId="0" borderId="15" xfId="55" applyNumberFormat="1" applyFont="1" applyFill="1" applyBorder="1" applyAlignment="1">
      <alignment horizontal="center" shrinkToFit="1" readingOrder="1"/>
      <protection/>
    </xf>
    <xf numFmtId="1" fontId="4" fillId="0" borderId="11" xfId="55" applyNumberFormat="1" applyFont="1" applyFill="1" applyBorder="1" applyAlignment="1">
      <alignment horizontal="center" shrinkToFit="1"/>
      <protection/>
    </xf>
    <xf numFmtId="1" fontId="4" fillId="0" borderId="16" xfId="55" applyNumberFormat="1" applyFont="1" applyFill="1" applyBorder="1" applyAlignment="1">
      <alignment horizontal="center" shrinkToFit="1"/>
      <protection/>
    </xf>
    <xf numFmtId="0" fontId="2" fillId="0" borderId="0" xfId="54" applyFont="1" applyFill="1" applyBorder="1" applyAlignment="1">
      <alignment/>
      <protection/>
    </xf>
    <xf numFmtId="0" fontId="8" fillId="0" borderId="0" xfId="54" applyFont="1" applyFill="1" applyBorder="1" applyAlignment="1">
      <alignment/>
      <protection/>
    </xf>
    <xf numFmtId="1" fontId="4" fillId="0" borderId="17" xfId="55" applyNumberFormat="1" applyFont="1" applyFill="1" applyBorder="1" applyAlignment="1">
      <alignment horizontal="center" shrinkToFit="1"/>
      <protection/>
    </xf>
    <xf numFmtId="1" fontId="4" fillId="0" borderId="14" xfId="55" applyNumberFormat="1" applyFont="1" applyFill="1" applyBorder="1" applyAlignment="1">
      <alignment horizontal="center" shrinkToFit="1"/>
      <protection/>
    </xf>
    <xf numFmtId="4" fontId="4" fillId="0" borderId="18" xfId="54" applyNumberFormat="1" applyFont="1" applyFill="1" applyBorder="1">
      <alignment/>
      <protection/>
    </xf>
    <xf numFmtId="1" fontId="4" fillId="0" borderId="10" xfId="55" applyNumberFormat="1" applyFont="1" applyFill="1" applyBorder="1" applyAlignment="1">
      <alignment horizontal="center" shrinkToFit="1"/>
      <protection/>
    </xf>
    <xf numFmtId="0" fontId="4" fillId="0" borderId="19" xfId="54" applyFont="1" applyFill="1" applyBorder="1" applyAlignment="1">
      <alignment horizontal="left" vertical="center" wrapText="1"/>
      <protection/>
    </xf>
    <xf numFmtId="0" fontId="4" fillId="0" borderId="16" xfId="54" applyFont="1" applyFill="1" applyBorder="1" applyAlignment="1">
      <alignment horizontal="left" vertical="center" wrapText="1"/>
      <protection/>
    </xf>
    <xf numFmtId="0" fontId="4" fillId="0" borderId="20" xfId="54" applyFont="1" applyFill="1" applyBorder="1" applyAlignment="1">
      <alignment horizontal="left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164" fontId="4" fillId="0" borderId="22" xfId="54" applyNumberFormat="1" applyFont="1" applyFill="1" applyBorder="1" applyAlignment="1">
      <alignment horizontal="right" vertical="center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10" fontId="4" fillId="0" borderId="16" xfId="61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10" fontId="4" fillId="0" borderId="24" xfId="60" applyNumberFormat="1" applyFont="1" applyFill="1" applyBorder="1" applyAlignment="1">
      <alignment/>
    </xf>
    <xf numFmtId="10" fontId="4" fillId="0" borderId="25" xfId="61" applyNumberFormat="1" applyFont="1" applyFill="1" applyBorder="1" applyAlignment="1">
      <alignment/>
    </xf>
    <xf numFmtId="1" fontId="4" fillId="0" borderId="10" xfId="55" applyNumberFormat="1" applyFont="1" applyFill="1" applyBorder="1" applyAlignment="1">
      <alignment horizontal="center" shrinkToFit="1" readingOrder="1"/>
      <protection/>
    </xf>
    <xf numFmtId="10" fontId="4" fillId="0" borderId="12" xfId="60" applyNumberFormat="1" applyFont="1" applyFill="1" applyBorder="1" applyAlignment="1">
      <alignment/>
    </xf>
    <xf numFmtId="10" fontId="4" fillId="0" borderId="26" xfId="60" applyNumberFormat="1" applyFont="1" applyFill="1" applyBorder="1" applyAlignment="1">
      <alignment/>
    </xf>
    <xf numFmtId="10" fontId="4" fillId="0" borderId="25" xfId="60" applyNumberFormat="1" applyFont="1" applyFill="1" applyBorder="1" applyAlignment="1">
      <alignment/>
    </xf>
    <xf numFmtId="10" fontId="4" fillId="0" borderId="27" xfId="60" applyNumberFormat="1" applyFont="1" applyFill="1" applyBorder="1" applyAlignment="1">
      <alignment/>
    </xf>
    <xf numFmtId="0" fontId="4" fillId="0" borderId="28" xfId="54" applyFont="1" applyFill="1" applyBorder="1" applyAlignment="1">
      <alignment vertical="center"/>
      <protection/>
    </xf>
    <xf numFmtId="0" fontId="4" fillId="0" borderId="28" xfId="54" applyFont="1" applyFill="1" applyBorder="1" applyAlignment="1">
      <alignment vertical="center" wrapText="1"/>
      <protection/>
    </xf>
    <xf numFmtId="0" fontId="4" fillId="0" borderId="29" xfId="54" applyFont="1" applyFill="1" applyBorder="1" applyAlignment="1">
      <alignment vertical="center" wrapText="1"/>
      <protection/>
    </xf>
    <xf numFmtId="0" fontId="4" fillId="0" borderId="30" xfId="54" applyFont="1" applyFill="1" applyBorder="1" applyAlignment="1">
      <alignment vertical="center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1" fontId="7" fillId="0" borderId="17" xfId="55" applyNumberFormat="1" applyFont="1" applyFill="1" applyBorder="1" applyAlignment="1">
      <alignment horizontal="center" shrinkToFit="1" readingOrder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165" fontId="2" fillId="0" borderId="0" xfId="0" applyNumberFormat="1" applyFont="1" applyFill="1" applyBorder="1" applyAlignment="1">
      <alignment/>
    </xf>
    <xf numFmtId="10" fontId="4" fillId="0" borderId="32" xfId="60" applyNumberFormat="1" applyFont="1" applyFill="1" applyBorder="1" applyAlignment="1">
      <alignment/>
    </xf>
    <xf numFmtId="10" fontId="4" fillId="0" borderId="33" xfId="60" applyNumberFormat="1" applyFont="1" applyFill="1" applyBorder="1" applyAlignment="1">
      <alignment/>
    </xf>
    <xf numFmtId="0" fontId="5" fillId="0" borderId="34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10" fontId="4" fillId="0" borderId="16" xfId="60" applyNumberFormat="1" applyFont="1" applyFill="1" applyBorder="1" applyAlignment="1">
      <alignment/>
    </xf>
    <xf numFmtId="4" fontId="8" fillId="0" borderId="0" xfId="54" applyNumberFormat="1" applyFont="1" applyFill="1" applyBorder="1" applyAlignment="1">
      <alignment/>
      <protection/>
    </xf>
    <xf numFmtId="0" fontId="57" fillId="0" borderId="0" xfId="0" applyFont="1" applyFill="1" applyBorder="1" applyAlignment="1">
      <alignment/>
    </xf>
    <xf numFmtId="165" fontId="4" fillId="0" borderId="18" xfId="61" applyNumberFormat="1" applyFont="1" applyFill="1" applyBorder="1" applyAlignment="1">
      <alignment/>
    </xf>
    <xf numFmtId="165" fontId="4" fillId="0" borderId="16" xfId="61" applyNumberFormat="1" applyFont="1" applyFill="1" applyBorder="1" applyAlignment="1">
      <alignment/>
    </xf>
    <xf numFmtId="165" fontId="4" fillId="0" borderId="25" xfId="61" applyNumberFormat="1" applyFont="1" applyFill="1" applyBorder="1" applyAlignment="1">
      <alignment/>
    </xf>
    <xf numFmtId="165" fontId="4" fillId="0" borderId="27" xfId="61" applyNumberFormat="1" applyFont="1" applyFill="1" applyBorder="1" applyAlignment="1">
      <alignment/>
    </xf>
    <xf numFmtId="165" fontId="4" fillId="0" borderId="32" xfId="61" applyNumberFormat="1" applyFont="1" applyFill="1" applyBorder="1" applyAlignment="1">
      <alignment/>
    </xf>
    <xf numFmtId="165" fontId="4" fillId="0" borderId="35" xfId="61" applyNumberFormat="1" applyFont="1" applyFill="1" applyBorder="1" applyAlignment="1">
      <alignment/>
    </xf>
    <xf numFmtId="165" fontId="4" fillId="0" borderId="36" xfId="61" applyNumberFormat="1" applyFont="1" applyFill="1" applyBorder="1" applyAlignment="1">
      <alignment/>
    </xf>
    <xf numFmtId="165" fontId="4" fillId="0" borderId="24" xfId="61" applyNumberFormat="1" applyFont="1" applyFill="1" applyBorder="1" applyAlignment="1">
      <alignment/>
    </xf>
    <xf numFmtId="165" fontId="4" fillId="0" borderId="33" xfId="61" applyNumberFormat="1" applyFont="1" applyFill="1" applyBorder="1" applyAlignment="1">
      <alignment/>
    </xf>
    <xf numFmtId="165" fontId="4" fillId="0" borderId="37" xfId="61" applyNumberFormat="1" applyFont="1" applyFill="1" applyBorder="1" applyAlignment="1">
      <alignment/>
    </xf>
    <xf numFmtId="165" fontId="4" fillId="0" borderId="38" xfId="61" applyNumberFormat="1" applyFont="1" applyFill="1" applyBorder="1" applyAlignment="1">
      <alignment/>
    </xf>
    <xf numFmtId="165" fontId="4" fillId="0" borderId="39" xfId="61" applyNumberFormat="1" applyFont="1" applyFill="1" applyBorder="1" applyAlignment="1">
      <alignment/>
    </xf>
    <xf numFmtId="165" fontId="4" fillId="0" borderId="28" xfId="61" applyNumberFormat="1" applyFont="1" applyFill="1" applyBorder="1" applyAlignment="1">
      <alignment/>
    </xf>
    <xf numFmtId="165" fontId="4" fillId="0" borderId="20" xfId="61" applyNumberFormat="1" applyFont="1" applyFill="1" applyBorder="1" applyAlignment="1">
      <alignment/>
    </xf>
    <xf numFmtId="165" fontId="4" fillId="0" borderId="40" xfId="61" applyNumberFormat="1" applyFont="1" applyFill="1" applyBorder="1" applyAlignment="1">
      <alignment/>
    </xf>
    <xf numFmtId="165" fontId="4" fillId="0" borderId="41" xfId="61" applyNumberFormat="1" applyFont="1" applyFill="1" applyBorder="1" applyAlignment="1">
      <alignment/>
    </xf>
    <xf numFmtId="165" fontId="4" fillId="0" borderId="42" xfId="61" applyNumberFormat="1" applyFont="1" applyFill="1" applyBorder="1" applyAlignment="1">
      <alignment/>
    </xf>
    <xf numFmtId="165" fontId="4" fillId="0" borderId="43" xfId="61" applyNumberFormat="1" applyFont="1" applyFill="1" applyBorder="1" applyAlignment="1">
      <alignment/>
    </xf>
    <xf numFmtId="165" fontId="4" fillId="0" borderId="44" xfId="61" applyNumberFormat="1" applyFont="1" applyFill="1" applyBorder="1" applyAlignment="1">
      <alignment/>
    </xf>
    <xf numFmtId="165" fontId="7" fillId="0" borderId="17" xfId="54" applyNumberFormat="1" applyFont="1" applyFill="1" applyBorder="1">
      <alignment/>
      <protection/>
    </xf>
    <xf numFmtId="165" fontId="7" fillId="0" borderId="45" xfId="54" applyNumberFormat="1" applyFont="1" applyFill="1" applyBorder="1">
      <alignment/>
      <protection/>
    </xf>
    <xf numFmtId="165" fontId="7" fillId="0" borderId="22" xfId="54" applyNumberFormat="1" applyFont="1" applyFill="1" applyBorder="1">
      <alignment/>
      <protection/>
    </xf>
    <xf numFmtId="165" fontId="7" fillId="0" borderId="46" xfId="54" applyNumberFormat="1" applyFont="1" applyFill="1" applyBorder="1">
      <alignment/>
      <protection/>
    </xf>
    <xf numFmtId="165" fontId="7" fillId="0" borderId="47" xfId="54" applyNumberFormat="1" applyFont="1" applyFill="1" applyBorder="1">
      <alignment/>
      <protection/>
    </xf>
    <xf numFmtId="165" fontId="7" fillId="0" borderId="48" xfId="54" applyNumberFormat="1" applyFont="1" applyFill="1" applyBorder="1">
      <alignment/>
      <protection/>
    </xf>
    <xf numFmtId="165" fontId="7" fillId="0" borderId="49" xfId="54" applyNumberFormat="1" applyFont="1" applyFill="1" applyBorder="1">
      <alignment/>
      <protection/>
    </xf>
    <xf numFmtId="165" fontId="4" fillId="0" borderId="11" xfId="54" applyNumberFormat="1" applyFont="1" applyFill="1" applyBorder="1">
      <alignment/>
      <protection/>
    </xf>
    <xf numFmtId="165" fontId="4" fillId="0" borderId="50" xfId="54" applyNumberFormat="1" applyFont="1" applyFill="1" applyBorder="1">
      <alignment/>
      <protection/>
    </xf>
    <xf numFmtId="165" fontId="4" fillId="0" borderId="16" xfId="54" applyNumberFormat="1" applyFont="1" applyFill="1" applyBorder="1">
      <alignment/>
      <protection/>
    </xf>
    <xf numFmtId="165" fontId="4" fillId="0" borderId="24" xfId="54" applyNumberFormat="1" applyFont="1" applyFill="1" applyBorder="1">
      <alignment/>
      <protection/>
    </xf>
    <xf numFmtId="165" fontId="4" fillId="0" borderId="51" xfId="54" applyNumberFormat="1" applyFont="1" applyFill="1" applyBorder="1">
      <alignment/>
      <protection/>
    </xf>
    <xf numFmtId="165" fontId="4" fillId="0" borderId="32" xfId="54" applyNumberFormat="1" applyFont="1" applyFill="1" applyBorder="1">
      <alignment/>
      <protection/>
    </xf>
    <xf numFmtId="165" fontId="4" fillId="0" borderId="33" xfId="54" applyNumberFormat="1" applyFont="1" applyFill="1" applyBorder="1">
      <alignment/>
      <protection/>
    </xf>
    <xf numFmtId="165" fontId="4" fillId="0" borderId="28" xfId="54" applyNumberFormat="1" applyFont="1" applyFill="1" applyBorder="1">
      <alignment/>
      <protection/>
    </xf>
    <xf numFmtId="165" fontId="7" fillId="0" borderId="11" xfId="61" applyNumberFormat="1" applyFont="1" applyFill="1" applyBorder="1" applyAlignment="1">
      <alignment/>
    </xf>
    <xf numFmtId="165" fontId="7" fillId="0" borderId="45" xfId="60" applyNumberFormat="1" applyFont="1" applyFill="1" applyBorder="1" applyAlignment="1">
      <alignment/>
    </xf>
    <xf numFmtId="165" fontId="7" fillId="0" borderId="52" xfId="61" applyNumberFormat="1" applyFont="1" applyFill="1" applyBorder="1" applyAlignment="1">
      <alignment/>
    </xf>
    <xf numFmtId="165" fontId="7" fillId="0" borderId="47" xfId="61" applyNumberFormat="1" applyFont="1" applyFill="1" applyBorder="1" applyAlignment="1">
      <alignment/>
    </xf>
    <xf numFmtId="165" fontId="7" fillId="0" borderId="45" xfId="61" applyNumberFormat="1" applyFont="1" applyFill="1" applyBorder="1" applyAlignment="1">
      <alignment/>
    </xf>
    <xf numFmtId="165" fontId="7" fillId="0" borderId="49" xfId="61" applyNumberFormat="1" applyFont="1" applyFill="1" applyBorder="1" applyAlignment="1">
      <alignment/>
    </xf>
    <xf numFmtId="165" fontId="7" fillId="0" borderId="30" xfId="61" applyNumberFormat="1" applyFont="1" applyFill="1" applyBorder="1" applyAlignment="1">
      <alignment/>
    </xf>
    <xf numFmtId="165" fontId="7" fillId="0" borderId="17" xfId="61" applyNumberFormat="1" applyFont="1" applyFill="1" applyBorder="1" applyAlignment="1">
      <alignment/>
    </xf>
    <xf numFmtId="165" fontId="4" fillId="0" borderId="53" xfId="61" applyNumberFormat="1" applyFont="1" applyFill="1" applyBorder="1" applyAlignment="1">
      <alignment/>
    </xf>
    <xf numFmtId="165" fontId="7" fillId="0" borderId="10" xfId="61" applyNumberFormat="1" applyFont="1" applyFill="1" applyBorder="1" applyAlignment="1">
      <alignment/>
    </xf>
    <xf numFmtId="165" fontId="7" fillId="0" borderId="40" xfId="61" applyNumberFormat="1" applyFont="1" applyFill="1" applyBorder="1" applyAlignment="1">
      <alignment/>
    </xf>
    <xf numFmtId="165" fontId="7" fillId="0" borderId="43" xfId="61" applyNumberFormat="1" applyFont="1" applyFill="1" applyBorder="1" applyAlignment="1">
      <alignment/>
    </xf>
    <xf numFmtId="165" fontId="7" fillId="0" borderId="44" xfId="61" applyNumberFormat="1" applyFont="1" applyFill="1" applyBorder="1" applyAlignment="1">
      <alignment/>
    </xf>
    <xf numFmtId="165" fontId="4" fillId="0" borderId="14" xfId="54" applyNumberFormat="1" applyFont="1" applyFill="1" applyBorder="1">
      <alignment/>
      <protection/>
    </xf>
    <xf numFmtId="165" fontId="4" fillId="0" borderId="18" xfId="54" applyNumberFormat="1" applyFont="1" applyFill="1" applyBorder="1">
      <alignment/>
      <protection/>
    </xf>
    <xf numFmtId="165" fontId="4" fillId="0" borderId="38" xfId="54" applyNumberFormat="1" applyFont="1" applyFill="1" applyBorder="1">
      <alignment/>
      <protection/>
    </xf>
    <xf numFmtId="165" fontId="4" fillId="0" borderId="39" xfId="54" applyNumberFormat="1" applyFont="1" applyFill="1" applyBorder="1">
      <alignment/>
      <protection/>
    </xf>
    <xf numFmtId="165" fontId="4" fillId="0" borderId="20" xfId="54" applyNumberFormat="1" applyFont="1" applyFill="1" applyBorder="1">
      <alignment/>
      <protection/>
    </xf>
    <xf numFmtId="165" fontId="4" fillId="0" borderId="13" xfId="54" applyNumberFormat="1" applyFont="1" applyFill="1" applyBorder="1">
      <alignment/>
      <protection/>
    </xf>
    <xf numFmtId="165" fontId="4" fillId="0" borderId="53" xfId="54" applyNumberFormat="1" applyFont="1" applyFill="1" applyBorder="1">
      <alignment/>
      <protection/>
    </xf>
    <xf numFmtId="165" fontId="4" fillId="0" borderId="29" xfId="54" applyNumberFormat="1" applyFont="1" applyFill="1" applyBorder="1">
      <alignment/>
      <protection/>
    </xf>
    <xf numFmtId="165" fontId="4" fillId="0" borderId="14" xfId="61" applyNumberFormat="1" applyFont="1" applyFill="1" applyBorder="1" applyAlignment="1">
      <alignment/>
    </xf>
    <xf numFmtId="165" fontId="4" fillId="0" borderId="17" xfId="54" applyNumberFormat="1" applyFont="1" applyFill="1" applyBorder="1">
      <alignment/>
      <protection/>
    </xf>
    <xf numFmtId="165" fontId="4" fillId="0" borderId="45" xfId="54" applyNumberFormat="1" applyFont="1" applyFill="1" applyBorder="1">
      <alignment/>
      <protection/>
    </xf>
    <xf numFmtId="165" fontId="4" fillId="0" borderId="22" xfId="54" applyNumberFormat="1" applyFont="1" applyFill="1" applyBorder="1">
      <alignment/>
      <protection/>
    </xf>
    <xf numFmtId="165" fontId="4" fillId="0" borderId="47" xfId="54" applyNumberFormat="1" applyFont="1" applyFill="1" applyBorder="1">
      <alignment/>
      <protection/>
    </xf>
    <xf numFmtId="165" fontId="4" fillId="0" borderId="48" xfId="54" applyNumberFormat="1" applyFont="1" applyFill="1" applyBorder="1">
      <alignment/>
      <protection/>
    </xf>
    <xf numFmtId="165" fontId="4" fillId="0" borderId="49" xfId="54" applyNumberFormat="1" applyFont="1" applyFill="1" applyBorder="1">
      <alignment/>
      <protection/>
    </xf>
    <xf numFmtId="165" fontId="4" fillId="0" borderId="17" xfId="54" applyNumberFormat="1" applyFont="1" applyFill="1" applyBorder="1" applyAlignment="1">
      <alignment horizontal="right" vertical="center"/>
      <protection/>
    </xf>
    <xf numFmtId="165" fontId="4" fillId="0" borderId="45" xfId="54" applyNumberFormat="1" applyFont="1" applyFill="1" applyBorder="1" applyAlignment="1">
      <alignment horizontal="right" vertical="center"/>
      <protection/>
    </xf>
    <xf numFmtId="165" fontId="4" fillId="0" borderId="22" xfId="54" applyNumberFormat="1" applyFont="1" applyFill="1" applyBorder="1" applyAlignment="1">
      <alignment horizontal="right" vertical="center"/>
      <protection/>
    </xf>
    <xf numFmtId="165" fontId="4" fillId="0" borderId="47" xfId="54" applyNumberFormat="1" applyFont="1" applyFill="1" applyBorder="1" applyAlignment="1">
      <alignment horizontal="right" vertical="center"/>
      <protection/>
    </xf>
    <xf numFmtId="165" fontId="4" fillId="0" borderId="48" xfId="54" applyNumberFormat="1" applyFont="1" applyFill="1" applyBorder="1" applyAlignment="1">
      <alignment horizontal="right" vertical="center"/>
      <protection/>
    </xf>
    <xf numFmtId="165" fontId="4" fillId="0" borderId="49" xfId="54" applyNumberFormat="1" applyFont="1" applyFill="1" applyBorder="1" applyAlignment="1">
      <alignment horizontal="right" vertical="center"/>
      <protection/>
    </xf>
    <xf numFmtId="165" fontId="7" fillId="0" borderId="17" xfId="54" applyNumberFormat="1" applyFont="1" applyFill="1" applyBorder="1" applyAlignment="1">
      <alignment horizontal="right" vertical="center"/>
      <protection/>
    </xf>
    <xf numFmtId="165" fontId="7" fillId="0" borderId="49" xfId="54" applyNumberFormat="1" applyFont="1" applyFill="1" applyBorder="1" applyAlignment="1">
      <alignment horizontal="center" vertical="center"/>
      <protection/>
    </xf>
    <xf numFmtId="165" fontId="7" fillId="0" borderId="49" xfId="54" applyNumberFormat="1" applyFont="1" applyFill="1" applyBorder="1" applyAlignment="1">
      <alignment horizontal="right" vertical="center"/>
      <protection/>
    </xf>
    <xf numFmtId="165" fontId="4" fillId="0" borderId="37" xfId="54" applyNumberFormat="1" applyFont="1" applyFill="1" applyBorder="1">
      <alignment/>
      <protection/>
    </xf>
    <xf numFmtId="165" fontId="4" fillId="0" borderId="54" xfId="54" applyNumberFormat="1" applyFont="1" applyFill="1" applyBorder="1">
      <alignment/>
      <protection/>
    </xf>
    <xf numFmtId="10" fontId="4" fillId="0" borderId="28" xfId="60" applyNumberFormat="1" applyFont="1" applyFill="1" applyBorder="1" applyAlignment="1">
      <alignment/>
    </xf>
    <xf numFmtId="10" fontId="4" fillId="0" borderId="55" xfId="60" applyNumberFormat="1" applyFont="1" applyFill="1" applyBorder="1" applyAlignment="1">
      <alignment/>
    </xf>
    <xf numFmtId="10" fontId="4" fillId="0" borderId="15" xfId="60" applyNumberFormat="1" applyFont="1" applyFill="1" applyBorder="1" applyAlignment="1">
      <alignment/>
    </xf>
    <xf numFmtId="10" fontId="4" fillId="0" borderId="56" xfId="60" applyNumberFormat="1" applyFont="1" applyFill="1" applyBorder="1" applyAlignment="1">
      <alignment/>
    </xf>
    <xf numFmtId="10" fontId="4" fillId="0" borderId="35" xfId="60" applyNumberFormat="1" applyFont="1" applyFill="1" applyBorder="1" applyAlignment="1">
      <alignment/>
    </xf>
    <xf numFmtId="10" fontId="4" fillId="0" borderId="36" xfId="60" applyNumberFormat="1" applyFont="1" applyFill="1" applyBorder="1" applyAlignment="1">
      <alignment/>
    </xf>
    <xf numFmtId="165" fontId="7" fillId="0" borderId="22" xfId="61" applyNumberFormat="1" applyFont="1" applyFill="1" applyBorder="1" applyAlignment="1">
      <alignment/>
    </xf>
    <xf numFmtId="165" fontId="4" fillId="0" borderId="51" xfId="61" applyNumberFormat="1" applyFont="1" applyFill="1" applyBorder="1" applyAlignment="1">
      <alignment/>
    </xf>
    <xf numFmtId="166" fontId="4" fillId="0" borderId="24" xfId="61" applyNumberFormat="1" applyFont="1" applyFill="1" applyBorder="1" applyAlignment="1">
      <alignment/>
    </xf>
    <xf numFmtId="166" fontId="4" fillId="0" borderId="13" xfId="61" applyNumberFormat="1" applyFont="1" applyFill="1" applyBorder="1" applyAlignment="1">
      <alignment/>
    </xf>
    <xf numFmtId="165" fontId="4" fillId="0" borderId="13" xfId="61" applyNumberFormat="1" applyFont="1" applyFill="1" applyBorder="1" applyAlignment="1">
      <alignment/>
    </xf>
    <xf numFmtId="165" fontId="8" fillId="0" borderId="0" xfId="54" applyNumberFormat="1" applyFont="1" applyFill="1" applyBorder="1">
      <alignment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165" fontId="7" fillId="0" borderId="57" xfId="54" applyNumberFormat="1" applyFont="1" applyFill="1" applyBorder="1">
      <alignment/>
      <protection/>
    </xf>
    <xf numFmtId="165" fontId="7" fillId="0" borderId="57" xfId="61" applyNumberFormat="1" applyFont="1" applyFill="1" applyBorder="1" applyAlignment="1">
      <alignment/>
    </xf>
    <xf numFmtId="165" fontId="4" fillId="0" borderId="57" xfId="54" applyNumberFormat="1" applyFont="1" applyFill="1" applyBorder="1" applyAlignment="1">
      <alignment horizontal="right" vertical="center"/>
      <protection/>
    </xf>
    <xf numFmtId="165" fontId="4" fillId="0" borderId="15" xfId="61" applyNumberFormat="1" applyFont="1" applyFill="1" applyBorder="1" applyAlignment="1">
      <alignment/>
    </xf>
    <xf numFmtId="165" fontId="4" fillId="0" borderId="23" xfId="61" applyNumberFormat="1" applyFont="1" applyFill="1" applyBorder="1" applyAlignment="1">
      <alignment/>
    </xf>
    <xf numFmtId="165" fontId="4" fillId="0" borderId="10" xfId="61" applyNumberFormat="1" applyFont="1" applyFill="1" applyBorder="1" applyAlignment="1">
      <alignment/>
    </xf>
    <xf numFmtId="165" fontId="4" fillId="0" borderId="58" xfId="61" applyNumberFormat="1" applyFont="1" applyFill="1" applyBorder="1" applyAlignment="1">
      <alignment/>
    </xf>
    <xf numFmtId="0" fontId="4" fillId="0" borderId="41" xfId="54" applyFont="1" applyFill="1" applyBorder="1" applyAlignment="1">
      <alignment horizontal="center" vertical="center" wrapText="1"/>
      <protection/>
    </xf>
    <xf numFmtId="166" fontId="4" fillId="0" borderId="33" xfId="61" applyNumberFormat="1" applyFont="1" applyFill="1" applyBorder="1" applyAlignment="1">
      <alignment/>
    </xf>
    <xf numFmtId="166" fontId="4" fillId="0" borderId="53" xfId="61" applyNumberFormat="1" applyFont="1" applyFill="1" applyBorder="1" applyAlignment="1">
      <alignment/>
    </xf>
    <xf numFmtId="165" fontId="7" fillId="0" borderId="48" xfId="61" applyNumberFormat="1" applyFont="1" applyFill="1" applyBorder="1" applyAlignment="1">
      <alignment/>
    </xf>
    <xf numFmtId="3" fontId="4" fillId="0" borderId="53" xfId="54" applyNumberFormat="1" applyFont="1" applyFill="1" applyBorder="1">
      <alignment/>
      <protection/>
    </xf>
    <xf numFmtId="4" fontId="4" fillId="0" borderId="38" xfId="54" applyNumberFormat="1" applyFont="1" applyFill="1" applyBorder="1">
      <alignment/>
      <protection/>
    </xf>
    <xf numFmtId="164" fontId="4" fillId="0" borderId="47" xfId="54" applyNumberFormat="1" applyFont="1" applyFill="1" applyBorder="1" applyAlignment="1">
      <alignment horizontal="right" vertical="center"/>
      <protection/>
    </xf>
    <xf numFmtId="166" fontId="4" fillId="0" borderId="39" xfId="61" applyNumberFormat="1" applyFont="1" applyFill="1" applyBorder="1" applyAlignment="1">
      <alignment/>
    </xf>
    <xf numFmtId="166" fontId="4" fillId="0" borderId="44" xfId="61" applyNumberFormat="1" applyFont="1" applyFill="1" applyBorder="1" applyAlignment="1">
      <alignment/>
    </xf>
    <xf numFmtId="0" fontId="4" fillId="0" borderId="38" xfId="54" applyFont="1" applyFill="1" applyBorder="1" applyAlignment="1">
      <alignment horizontal="center" vertical="center" wrapText="1"/>
      <protection/>
    </xf>
    <xf numFmtId="0" fontId="4" fillId="0" borderId="43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vertical="center" wrapText="1"/>
      <protection/>
    </xf>
    <xf numFmtId="165" fontId="2" fillId="0" borderId="39" xfId="54" applyNumberFormat="1" applyFont="1" applyFill="1" applyBorder="1">
      <alignment/>
      <protection/>
    </xf>
    <xf numFmtId="165" fontId="2" fillId="0" borderId="29" xfId="54" applyNumberFormat="1" applyFont="1" applyFill="1" applyBorder="1">
      <alignment/>
      <protection/>
    </xf>
    <xf numFmtId="165" fontId="2" fillId="0" borderId="49" xfId="54" applyNumberFormat="1" applyFont="1" applyFill="1" applyBorder="1" applyAlignment="1">
      <alignment horizontal="right" vertical="center"/>
      <protection/>
    </xf>
    <xf numFmtId="0" fontId="7" fillId="0" borderId="46" xfId="54" applyFont="1" applyFill="1" applyBorder="1" applyAlignment="1">
      <alignment vertical="center" wrapText="1"/>
      <protection/>
    </xf>
    <xf numFmtId="0" fontId="7" fillId="0" borderId="30" xfId="54" applyFont="1" applyFill="1" applyBorder="1" applyAlignment="1">
      <alignment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right"/>
      <protection/>
    </xf>
    <xf numFmtId="10" fontId="8" fillId="0" borderId="0" xfId="60" applyNumberFormat="1" applyFont="1" applyFill="1" applyBorder="1" applyAlignment="1">
      <alignment/>
    </xf>
    <xf numFmtId="10" fontId="8" fillId="0" borderId="0" xfId="54" applyNumberFormat="1" applyFont="1" applyFill="1" applyBorder="1">
      <alignment/>
      <protection/>
    </xf>
    <xf numFmtId="1" fontId="7" fillId="0" borderId="14" xfId="55" applyNumberFormat="1" applyFont="1" applyFill="1" applyBorder="1" applyAlignment="1">
      <alignment horizontal="center" shrinkToFit="1" readingOrder="1"/>
      <protection/>
    </xf>
    <xf numFmtId="165" fontId="7" fillId="0" borderId="40" xfId="60" applyNumberFormat="1" applyFont="1" applyFill="1" applyBorder="1" applyAlignment="1">
      <alignment/>
    </xf>
    <xf numFmtId="165" fontId="7" fillId="0" borderId="14" xfId="61" applyNumberFormat="1" applyFont="1" applyFill="1" applyBorder="1" applyAlignment="1">
      <alignment/>
    </xf>
    <xf numFmtId="165" fontId="7" fillId="0" borderId="59" xfId="61" applyNumberFormat="1" applyFont="1" applyFill="1" applyBorder="1" applyAlignment="1">
      <alignment/>
    </xf>
    <xf numFmtId="165" fontId="7" fillId="0" borderId="10" xfId="54" applyNumberFormat="1" applyFont="1" applyFill="1" applyBorder="1">
      <alignment/>
      <protection/>
    </xf>
    <xf numFmtId="165" fontId="7" fillId="0" borderId="41" xfId="61" applyNumberFormat="1" applyFont="1" applyFill="1" applyBorder="1" applyAlignment="1">
      <alignment/>
    </xf>
    <xf numFmtId="10" fontId="4" fillId="0" borderId="22" xfId="61" applyNumberFormat="1" applyFont="1" applyFill="1" applyBorder="1" applyAlignment="1">
      <alignment/>
    </xf>
    <xf numFmtId="10" fontId="4" fillId="0" borderId="22" xfId="60" applyNumberFormat="1" applyFont="1" applyFill="1" applyBorder="1" applyAlignment="1">
      <alignment/>
    </xf>
    <xf numFmtId="165" fontId="4" fillId="0" borderId="22" xfId="60" applyNumberFormat="1" applyFont="1" applyFill="1" applyBorder="1" applyAlignment="1">
      <alignment/>
    </xf>
    <xf numFmtId="10" fontId="4" fillId="0" borderId="57" xfId="60" applyNumberFormat="1" applyFont="1" applyFill="1" applyBorder="1" applyAlignment="1">
      <alignment/>
    </xf>
    <xf numFmtId="165" fontId="4" fillId="0" borderId="57" xfId="60" applyNumberFormat="1" applyFont="1" applyFill="1" applyBorder="1" applyAlignment="1">
      <alignment/>
    </xf>
    <xf numFmtId="10" fontId="4" fillId="0" borderId="45" xfId="60" applyNumberFormat="1" applyFont="1" applyFill="1" applyBorder="1" applyAlignment="1">
      <alignment/>
    </xf>
    <xf numFmtId="165" fontId="4" fillId="0" borderId="45" xfId="60" applyNumberFormat="1" applyFont="1" applyFill="1" applyBorder="1" applyAlignment="1">
      <alignment/>
    </xf>
    <xf numFmtId="1" fontId="4" fillId="0" borderId="17" xfId="55" applyNumberFormat="1" applyFont="1" applyFill="1" applyBorder="1" applyAlignment="1">
      <alignment horizontal="center" shrinkToFit="1" readingOrder="1"/>
      <protection/>
    </xf>
    <xf numFmtId="10" fontId="4" fillId="0" borderId="17" xfId="60" applyNumberFormat="1" applyFont="1" applyFill="1" applyBorder="1" applyAlignment="1">
      <alignment/>
    </xf>
    <xf numFmtId="4" fontId="7" fillId="0" borderId="22" xfId="54" applyNumberFormat="1" applyFont="1" applyFill="1" applyBorder="1" applyAlignment="1">
      <alignment horizontal="right" vertical="center"/>
      <protection/>
    </xf>
    <xf numFmtId="0" fontId="9" fillId="0" borderId="46" xfId="54" applyFont="1" applyFill="1" applyBorder="1" applyAlignment="1">
      <alignment vertical="center"/>
      <protection/>
    </xf>
    <xf numFmtId="0" fontId="9" fillId="0" borderId="49" xfId="54" applyFont="1" applyFill="1" applyBorder="1" applyAlignment="1">
      <alignment vertical="center"/>
      <protection/>
    </xf>
    <xf numFmtId="1" fontId="7" fillId="0" borderId="11" xfId="55" applyNumberFormat="1" applyFont="1" applyFill="1" applyBorder="1" applyAlignment="1">
      <alignment horizontal="center" shrinkToFit="1"/>
      <protection/>
    </xf>
    <xf numFmtId="165" fontId="4" fillId="0" borderId="49" xfId="54" applyNumberFormat="1" applyFont="1" applyFill="1" applyBorder="1" applyAlignment="1">
      <alignment horizontal="center" vertical="center"/>
      <protection/>
    </xf>
    <xf numFmtId="1" fontId="7" fillId="0" borderId="20" xfId="55" applyNumberFormat="1" applyFont="1" applyFill="1" applyBorder="1" applyAlignment="1">
      <alignment horizontal="center" shrinkToFit="1"/>
      <protection/>
    </xf>
    <xf numFmtId="165" fontId="7" fillId="0" borderId="13" xfId="54" applyNumberFormat="1" applyFont="1" applyFill="1" applyBorder="1">
      <alignment/>
      <protection/>
    </xf>
    <xf numFmtId="165" fontId="7" fillId="0" borderId="20" xfId="54" applyNumberFormat="1" applyFont="1" applyFill="1" applyBorder="1">
      <alignment/>
      <protection/>
    </xf>
    <xf numFmtId="165" fontId="7" fillId="0" borderId="53" xfId="54" applyNumberFormat="1" applyFont="1" applyFill="1" applyBorder="1">
      <alignment/>
      <protection/>
    </xf>
    <xf numFmtId="165" fontId="7" fillId="0" borderId="29" xfId="54" applyNumberFormat="1" applyFont="1" applyFill="1" applyBorder="1">
      <alignment/>
      <protection/>
    </xf>
    <xf numFmtId="165" fontId="7" fillId="0" borderId="54" xfId="54" applyNumberFormat="1" applyFont="1" applyFill="1" applyBorder="1">
      <alignment/>
      <protection/>
    </xf>
    <xf numFmtId="165" fontId="7" fillId="0" borderId="20" xfId="61" applyNumberFormat="1" applyFont="1" applyFill="1" applyBorder="1" applyAlignment="1">
      <alignment/>
    </xf>
    <xf numFmtId="0" fontId="4" fillId="0" borderId="60" xfId="54" applyFont="1" applyFill="1" applyBorder="1" applyAlignment="1">
      <alignment horizontal="center" vertical="center" wrapText="1"/>
      <protection/>
    </xf>
    <xf numFmtId="165" fontId="4" fillId="0" borderId="61" xfId="61" applyNumberFormat="1" applyFont="1" applyFill="1" applyBorder="1" applyAlignment="1">
      <alignment/>
    </xf>
    <xf numFmtId="165" fontId="4" fillId="0" borderId="0" xfId="61" applyNumberFormat="1" applyFont="1" applyFill="1" applyBorder="1" applyAlignment="1">
      <alignment/>
    </xf>
    <xf numFmtId="0" fontId="7" fillId="0" borderId="34" xfId="54" applyFont="1" applyFill="1" applyBorder="1" applyAlignment="1">
      <alignment horizontal="center" vertical="center" textRotation="90" wrapText="1"/>
      <protection/>
    </xf>
    <xf numFmtId="165" fontId="7" fillId="0" borderId="45" xfId="54" applyNumberFormat="1" applyFont="1" applyFill="1" applyBorder="1" applyAlignment="1">
      <alignment horizontal="right" vertical="center"/>
      <protection/>
    </xf>
    <xf numFmtId="165" fontId="7" fillId="0" borderId="22" xfId="54" applyNumberFormat="1" applyFont="1" applyFill="1" applyBorder="1" applyAlignment="1">
      <alignment horizontal="right" vertical="center"/>
      <protection/>
    </xf>
    <xf numFmtId="164" fontId="4" fillId="0" borderId="62" xfId="61" applyNumberFormat="1" applyFont="1" applyFill="1" applyBorder="1" applyAlignment="1">
      <alignment/>
    </xf>
    <xf numFmtId="164" fontId="4" fillId="0" borderId="50" xfId="61" applyNumberFormat="1" applyFont="1" applyFill="1" applyBorder="1" applyAlignment="1">
      <alignment/>
    </xf>
    <xf numFmtId="164" fontId="4" fillId="0" borderId="63" xfId="61" applyNumberFormat="1" applyFont="1" applyFill="1" applyBorder="1" applyAlignment="1">
      <alignment/>
    </xf>
    <xf numFmtId="164" fontId="4" fillId="0" borderId="18" xfId="61" applyNumberFormat="1" applyFont="1" applyFill="1" applyBorder="1" applyAlignment="1">
      <alignment/>
    </xf>
    <xf numFmtId="164" fontId="4" fillId="0" borderId="26" xfId="61" applyNumberFormat="1" applyFont="1" applyFill="1" applyBorder="1" applyAlignment="1">
      <alignment/>
    </xf>
    <xf numFmtId="166" fontId="8" fillId="0" borderId="0" xfId="54" applyNumberFormat="1" applyFont="1" applyFill="1" applyBorder="1">
      <alignment/>
      <protection/>
    </xf>
    <xf numFmtId="166" fontId="4" fillId="0" borderId="18" xfId="61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4" fillId="0" borderId="17" xfId="54" applyFont="1" applyFill="1" applyBorder="1" applyAlignment="1">
      <alignment/>
      <protection/>
    </xf>
    <xf numFmtId="165" fontId="7" fillId="0" borderId="45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165" fontId="7" fillId="0" borderId="57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/>
    </xf>
    <xf numFmtId="165" fontId="7" fillId="0" borderId="47" xfId="0" applyNumberFormat="1" applyFont="1" applyFill="1" applyBorder="1" applyAlignment="1">
      <alignment/>
    </xf>
    <xf numFmtId="165" fontId="7" fillId="0" borderId="48" xfId="0" applyNumberFormat="1" applyFont="1" applyFill="1" applyBorder="1" applyAlignment="1">
      <alignment/>
    </xf>
    <xf numFmtId="165" fontId="7" fillId="0" borderId="49" xfId="0" applyNumberFormat="1" applyFont="1" applyFill="1" applyBorder="1" applyAlignment="1">
      <alignment/>
    </xf>
    <xf numFmtId="165" fontId="7" fillId="0" borderId="6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165" fontId="4" fillId="33" borderId="18" xfId="54" applyNumberFormat="1" applyFont="1" applyFill="1" applyBorder="1">
      <alignment/>
      <protection/>
    </xf>
    <xf numFmtId="165" fontId="7" fillId="0" borderId="32" xfId="54" applyNumberFormat="1" applyFont="1" applyFill="1" applyBorder="1">
      <alignment/>
      <protection/>
    </xf>
    <xf numFmtId="0" fontId="7" fillId="33" borderId="65" xfId="54" applyFont="1" applyFill="1" applyBorder="1" applyAlignment="1">
      <alignment horizontal="left" vertical="center" wrapText="1"/>
      <protection/>
    </xf>
    <xf numFmtId="0" fontId="4" fillId="33" borderId="16" xfId="54" applyFont="1" applyFill="1" applyBorder="1" applyAlignment="1">
      <alignment/>
      <protection/>
    </xf>
    <xf numFmtId="165" fontId="4" fillId="33" borderId="62" xfId="54" applyNumberFormat="1" applyFont="1" applyFill="1" applyBorder="1">
      <alignment/>
      <protection/>
    </xf>
    <xf numFmtId="165" fontId="4" fillId="33" borderId="50" xfId="54" applyNumberFormat="1" applyFont="1" applyFill="1" applyBorder="1">
      <alignment/>
      <protection/>
    </xf>
    <xf numFmtId="165" fontId="4" fillId="33" borderId="63" xfId="54" applyNumberFormat="1" applyFont="1" applyFill="1" applyBorder="1">
      <alignment/>
      <protection/>
    </xf>
    <xf numFmtId="165" fontId="4" fillId="33" borderId="11" xfId="54" applyNumberFormat="1" applyFont="1" applyFill="1" applyBorder="1">
      <alignment/>
      <protection/>
    </xf>
    <xf numFmtId="165" fontId="4" fillId="33" borderId="19" xfId="54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7" fillId="33" borderId="27" xfId="54" applyFont="1" applyFill="1" applyBorder="1" applyAlignment="1">
      <alignment horizontal="left" vertical="center" wrapText="1"/>
      <protection/>
    </xf>
    <xf numFmtId="165" fontId="4" fillId="33" borderId="38" xfId="54" applyNumberFormat="1" applyFont="1" applyFill="1" applyBorder="1">
      <alignment/>
      <protection/>
    </xf>
    <xf numFmtId="165" fontId="4" fillId="33" borderId="39" xfId="54" applyNumberFormat="1" applyFont="1" applyFill="1" applyBorder="1">
      <alignment/>
      <protection/>
    </xf>
    <xf numFmtId="165" fontId="4" fillId="33" borderId="14" xfId="54" applyNumberFormat="1" applyFont="1" applyFill="1" applyBorder="1">
      <alignment/>
      <protection/>
    </xf>
    <xf numFmtId="165" fontId="4" fillId="33" borderId="37" xfId="54" applyNumberFormat="1" applyFont="1" applyFill="1" applyBorder="1">
      <alignment/>
      <protection/>
    </xf>
    <xf numFmtId="0" fontId="7" fillId="33" borderId="51" xfId="54" applyFont="1" applyFill="1" applyBorder="1" applyAlignment="1">
      <alignment horizontal="left" vertical="center"/>
      <protection/>
    </xf>
    <xf numFmtId="0" fontId="7" fillId="33" borderId="54" xfId="54" applyFont="1" applyFill="1" applyBorder="1" applyAlignment="1">
      <alignment horizontal="left" vertical="center"/>
      <protection/>
    </xf>
    <xf numFmtId="0" fontId="4" fillId="33" borderId="20" xfId="54" applyFont="1" applyFill="1" applyBorder="1" applyAlignment="1">
      <alignment/>
      <protection/>
    </xf>
    <xf numFmtId="165" fontId="4" fillId="33" borderId="35" xfId="54" applyNumberFormat="1" applyFont="1" applyFill="1" applyBorder="1">
      <alignment/>
      <protection/>
    </xf>
    <xf numFmtId="165" fontId="4" fillId="33" borderId="25" xfId="54" applyNumberFormat="1" applyFont="1" applyFill="1" applyBorder="1">
      <alignment/>
      <protection/>
    </xf>
    <xf numFmtId="165" fontId="4" fillId="33" borderId="36" xfId="54" applyNumberFormat="1" applyFont="1" applyFill="1" applyBorder="1">
      <alignment/>
      <protection/>
    </xf>
    <xf numFmtId="165" fontId="4" fillId="33" borderId="15" xfId="54" applyNumberFormat="1" applyFont="1" applyFill="1" applyBorder="1">
      <alignment/>
      <protection/>
    </xf>
    <xf numFmtId="165" fontId="58" fillId="33" borderId="27" xfId="54" applyNumberFormat="1" applyFont="1" applyFill="1" applyBorder="1">
      <alignment/>
      <protection/>
    </xf>
    <xf numFmtId="165" fontId="4" fillId="33" borderId="58" xfId="54" applyNumberFormat="1" applyFont="1" applyFill="1" applyBorder="1">
      <alignment/>
      <protection/>
    </xf>
    <xf numFmtId="165" fontId="4" fillId="33" borderId="27" xfId="54" applyNumberFormat="1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34" xfId="54" applyFont="1" applyFill="1" applyBorder="1" applyAlignment="1">
      <alignment horizontal="center" vertical="center" textRotation="90"/>
      <protection/>
    </xf>
    <xf numFmtId="0" fontId="2" fillId="0" borderId="23" xfId="54" applyFont="1" applyFill="1" applyBorder="1" applyAlignment="1">
      <alignment horizontal="center" vertical="center" textRotation="90"/>
      <protection/>
    </xf>
    <xf numFmtId="0" fontId="2" fillId="0" borderId="66" xfId="54" applyFont="1" applyFill="1" applyBorder="1" applyAlignment="1">
      <alignment horizontal="center" vertical="center" textRotation="90"/>
      <protection/>
    </xf>
    <xf numFmtId="0" fontId="2" fillId="0" borderId="10" xfId="54" applyFont="1" applyFill="1" applyBorder="1" applyAlignment="1">
      <alignment horizontal="center" vertical="center" textRotation="90"/>
      <protection/>
    </xf>
    <xf numFmtId="0" fontId="4" fillId="33" borderId="34" xfId="54" applyFont="1" applyFill="1" applyBorder="1" applyAlignment="1">
      <alignment horizontal="center" vertical="center" textRotation="90" wrapText="1"/>
      <protection/>
    </xf>
    <xf numFmtId="0" fontId="4" fillId="33" borderId="23" xfId="54" applyFont="1" applyFill="1" applyBorder="1" applyAlignment="1">
      <alignment horizontal="center" vertical="center" textRotation="90" wrapText="1"/>
      <protection/>
    </xf>
    <xf numFmtId="0" fontId="4" fillId="33" borderId="10" xfId="54" applyFont="1" applyFill="1" applyBorder="1" applyAlignment="1">
      <alignment horizontal="center" vertical="center" textRotation="90" wrapText="1"/>
      <protection/>
    </xf>
    <xf numFmtId="0" fontId="4" fillId="0" borderId="62" xfId="54" applyFont="1" applyFill="1" applyBorder="1" applyAlignment="1">
      <alignment horizontal="left" vertical="center"/>
      <protection/>
    </xf>
    <xf numFmtId="0" fontId="4" fillId="0" borderId="67" xfId="54" applyFont="1" applyFill="1" applyBorder="1" applyAlignment="1">
      <alignment horizontal="left" vertical="center"/>
      <protection/>
    </xf>
    <xf numFmtId="0" fontId="4" fillId="0" borderId="35" xfId="54" applyFont="1" applyFill="1" applyBorder="1" applyAlignment="1">
      <alignment horizontal="left" vertical="center"/>
      <protection/>
    </xf>
    <xf numFmtId="0" fontId="4" fillId="0" borderId="68" xfId="54" applyFont="1" applyFill="1" applyBorder="1" applyAlignment="1">
      <alignment horizontal="left" vertical="center"/>
      <protection/>
    </xf>
    <xf numFmtId="0" fontId="4" fillId="0" borderId="38" xfId="54" applyFont="1" applyFill="1" applyBorder="1" applyAlignment="1">
      <alignment horizontal="left" vertical="center" wrapText="1"/>
      <protection/>
    </xf>
    <xf numFmtId="0" fontId="4" fillId="0" borderId="69" xfId="54" applyFont="1" applyFill="1" applyBorder="1" applyAlignment="1">
      <alignment horizontal="left" vertical="center" wrapText="1"/>
      <protection/>
    </xf>
    <xf numFmtId="0" fontId="11" fillId="0" borderId="46" xfId="54" applyFont="1" applyFill="1" applyBorder="1" applyAlignment="1">
      <alignment horizontal="left" vertical="center"/>
      <protection/>
    </xf>
    <xf numFmtId="0" fontId="11" fillId="0" borderId="49" xfId="54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46" xfId="54" applyFont="1" applyFill="1" applyBorder="1" applyAlignment="1">
      <alignment horizontal="left" vertical="center" wrapText="1"/>
      <protection/>
    </xf>
    <xf numFmtId="0" fontId="7" fillId="0" borderId="30" xfId="54" applyFont="1" applyFill="1" applyBorder="1" applyAlignment="1">
      <alignment horizontal="left" vertical="center" wrapText="1"/>
      <protection/>
    </xf>
    <xf numFmtId="0" fontId="4" fillId="0" borderId="33" xfId="54" applyFont="1" applyFill="1" applyBorder="1" applyAlignment="1">
      <alignment horizontal="left" vertical="center" wrapText="1"/>
      <protection/>
    </xf>
    <xf numFmtId="0" fontId="4" fillId="0" borderId="26" xfId="54" applyFont="1" applyFill="1" applyBorder="1" applyAlignment="1">
      <alignment horizontal="left" vertical="center" wrapText="1"/>
      <protection/>
    </xf>
    <xf numFmtId="0" fontId="4" fillId="0" borderId="38" xfId="54" applyFont="1" applyFill="1" applyBorder="1" applyAlignment="1">
      <alignment horizontal="left" vertical="center"/>
      <protection/>
    </xf>
    <xf numFmtId="0" fontId="4" fillId="0" borderId="69" xfId="54" applyFont="1" applyFill="1" applyBorder="1" applyAlignment="1">
      <alignment horizontal="left" vertical="center"/>
      <protection/>
    </xf>
    <xf numFmtId="0" fontId="7" fillId="0" borderId="46" xfId="54" applyFont="1" applyFill="1" applyBorder="1" applyAlignment="1">
      <alignment horizontal="center" vertical="center" wrapText="1"/>
      <protection/>
    </xf>
    <xf numFmtId="0" fontId="7" fillId="0" borderId="49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left" vertical="center" wrapText="1"/>
      <protection/>
    </xf>
    <xf numFmtId="0" fontId="4" fillId="0" borderId="68" xfId="54" applyFont="1" applyFill="1" applyBorder="1" applyAlignment="1">
      <alignment horizontal="left" vertical="center" wrapText="1"/>
      <protection/>
    </xf>
    <xf numFmtId="0" fontId="7" fillId="0" borderId="46" xfId="54" applyFont="1" applyFill="1" applyBorder="1" applyAlignment="1">
      <alignment horizontal="left" vertical="center"/>
      <protection/>
    </xf>
    <xf numFmtId="0" fontId="7" fillId="0" borderId="30" xfId="54" applyFont="1" applyFill="1" applyBorder="1" applyAlignment="1">
      <alignment horizontal="left" vertical="center"/>
      <protection/>
    </xf>
    <xf numFmtId="0" fontId="7" fillId="0" borderId="49" xfId="54" applyFont="1" applyFill="1" applyBorder="1" applyAlignment="1">
      <alignment horizontal="left" vertical="center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left" vertical="center"/>
      <protection/>
    </xf>
    <xf numFmtId="0" fontId="4" fillId="0" borderId="28" xfId="54" applyFont="1" applyFill="1" applyBorder="1" applyAlignment="1">
      <alignment horizontal="left" vertical="center"/>
      <protection/>
    </xf>
    <xf numFmtId="0" fontId="9" fillId="0" borderId="47" xfId="54" applyFont="1" applyFill="1" applyBorder="1" applyAlignment="1">
      <alignment horizontal="left" vertical="center" wrapText="1"/>
      <protection/>
    </xf>
    <xf numFmtId="0" fontId="9" fillId="0" borderId="57" xfId="54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right"/>
    </xf>
    <xf numFmtId="0" fontId="4" fillId="0" borderId="70" xfId="54" applyFont="1" applyFill="1" applyBorder="1" applyAlignment="1">
      <alignment horizontal="center" vertical="center" wrapText="1"/>
      <protection/>
    </xf>
    <xf numFmtId="0" fontId="4" fillId="0" borderId="65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4" fillId="0" borderId="44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horizontal="left" vertical="center"/>
      <protection/>
    </xf>
    <xf numFmtId="0" fontId="7" fillId="0" borderId="44" xfId="54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7" fillId="0" borderId="71" xfId="54" applyFont="1" applyFill="1" applyBorder="1" applyAlignment="1">
      <alignment horizontal="center" vertical="center" textRotation="90" wrapText="1"/>
      <protection/>
    </xf>
    <xf numFmtId="0" fontId="7" fillId="0" borderId="72" xfId="54" applyFont="1" applyFill="1" applyBorder="1" applyAlignment="1">
      <alignment horizontal="center" vertical="center" textRotation="90" wrapText="1"/>
      <protection/>
    </xf>
    <xf numFmtId="0" fontId="7" fillId="0" borderId="43" xfId="54" applyFont="1" applyFill="1" applyBorder="1" applyAlignment="1">
      <alignment horizontal="center" vertical="center" textRotation="90" wrapText="1"/>
      <protection/>
    </xf>
    <xf numFmtId="0" fontId="4" fillId="0" borderId="32" xfId="54" applyFont="1" applyFill="1" applyBorder="1" applyAlignment="1">
      <alignment horizontal="left" vertical="center" wrapText="1"/>
      <protection/>
    </xf>
    <xf numFmtId="0" fontId="4" fillId="0" borderId="28" xfId="54" applyFont="1" applyFill="1" applyBorder="1" applyAlignment="1">
      <alignment horizontal="left" vertical="center" wrapText="1"/>
      <protection/>
    </xf>
    <xf numFmtId="0" fontId="4" fillId="0" borderId="42" xfId="54" applyFont="1" applyFill="1" applyBorder="1" applyAlignment="1">
      <alignment horizontal="left" vertical="center"/>
      <protection/>
    </xf>
    <xf numFmtId="0" fontId="4" fillId="0" borderId="29" xfId="54" applyFont="1" applyFill="1" applyBorder="1" applyAlignment="1">
      <alignment horizontal="left" vertical="center"/>
      <protection/>
    </xf>
    <xf numFmtId="0" fontId="9" fillId="0" borderId="46" xfId="54" applyFont="1" applyFill="1" applyBorder="1" applyAlignment="1">
      <alignment horizontal="left" vertical="center" wrapText="1"/>
      <protection/>
    </xf>
    <xf numFmtId="0" fontId="9" fillId="0" borderId="30" xfId="54" applyFont="1" applyFill="1" applyBorder="1" applyAlignment="1">
      <alignment horizontal="left" vertical="center" wrapText="1"/>
      <protection/>
    </xf>
    <xf numFmtId="0" fontId="9" fillId="0" borderId="49" xfId="54" applyFont="1" applyFill="1" applyBorder="1" applyAlignment="1">
      <alignment horizontal="left" vertical="center" wrapText="1"/>
      <protection/>
    </xf>
    <xf numFmtId="0" fontId="7" fillId="0" borderId="42" xfId="54" applyFont="1" applyFill="1" applyBorder="1" applyAlignment="1">
      <alignment horizontal="left" vertical="center" wrapText="1"/>
      <protection/>
    </xf>
    <xf numFmtId="0" fontId="7" fillId="0" borderId="29" xfId="54" applyFont="1" applyFill="1" applyBorder="1" applyAlignment="1">
      <alignment horizontal="left" vertical="center" wrapText="1"/>
      <protection/>
    </xf>
    <xf numFmtId="0" fontId="4" fillId="0" borderId="33" xfId="54" applyFont="1" applyFill="1" applyBorder="1" applyAlignment="1">
      <alignment horizontal="left" vertical="center"/>
      <protection/>
    </xf>
    <xf numFmtId="0" fontId="4" fillId="0" borderId="26" xfId="54" applyFont="1" applyFill="1" applyBorder="1" applyAlignment="1">
      <alignment horizontal="left" vertical="center"/>
      <protection/>
    </xf>
    <xf numFmtId="1" fontId="4" fillId="0" borderId="16" xfId="55" applyNumberFormat="1" applyFont="1" applyFill="1" applyBorder="1" applyAlignment="1">
      <alignment horizontal="center" shrinkToFit="1" readingOrder="1"/>
      <protection/>
    </xf>
    <xf numFmtId="10" fontId="4" fillId="0" borderId="24" xfId="61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сновные показатели Амур1 2" xfId="54"/>
    <cellStyle name="Обычный_Приложение 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2" sqref="W12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5.00390625" style="3" customWidth="1"/>
    <col min="4" max="4" width="14.28125" style="4" customWidth="1"/>
    <col min="5" max="7" width="11.8515625" style="1" bestFit="1" customWidth="1"/>
    <col min="8" max="8" width="11.421875" style="1" bestFit="1" customWidth="1"/>
    <col min="9" max="10" width="11.140625" style="1" customWidth="1"/>
    <col min="11" max="12" width="10.8515625" style="1" customWidth="1"/>
    <col min="13" max="13" width="12.7109375" style="1" customWidth="1"/>
    <col min="14" max="14" width="11.140625" style="1" customWidth="1"/>
    <col min="15" max="15" width="10.57421875" style="1" customWidth="1"/>
    <col min="16" max="16" width="11.28125" style="1" customWidth="1"/>
    <col min="17" max="17" width="10.7109375" style="1" customWidth="1"/>
    <col min="18" max="18" width="12.28125" style="1" customWidth="1"/>
    <col min="19" max="20" width="11.140625" style="1" customWidth="1"/>
    <col min="21" max="22" width="10.8515625" style="1" customWidth="1"/>
    <col min="23" max="23" width="12.28125" style="1" customWidth="1"/>
    <col min="24" max="24" width="10.140625" style="1" bestFit="1" customWidth="1"/>
    <col min="25" max="25" width="12.421875" style="1" bestFit="1" customWidth="1"/>
    <col min="26" max="26" width="11.28125" style="1" bestFit="1" customWidth="1"/>
    <col min="27" max="27" width="12.421875" style="1" customWidth="1"/>
    <col min="28" max="16384" width="9.140625" style="1" customWidth="1"/>
  </cols>
  <sheetData>
    <row r="1" spans="1:23" ht="15.75">
      <c r="A1" s="31" t="s">
        <v>53</v>
      </c>
      <c r="D1" s="4" t="s">
        <v>58</v>
      </c>
      <c r="T1" s="248" t="s">
        <v>57</v>
      </c>
      <c r="U1" s="248"/>
      <c r="V1" s="248"/>
      <c r="W1" s="248"/>
    </row>
    <row r="2" spans="18:23" ht="15.75">
      <c r="R2" s="286" t="s">
        <v>55</v>
      </c>
      <c r="S2" s="286"/>
      <c r="T2" s="286"/>
      <c r="U2" s="286"/>
      <c r="V2" s="286"/>
      <c r="W2" s="286"/>
    </row>
    <row r="3" spans="1:13" ht="20.25">
      <c r="A3" s="44" t="s">
        <v>71</v>
      </c>
      <c r="C3" s="44"/>
      <c r="D3" s="44"/>
      <c r="H3" s="44"/>
      <c r="K3" s="47"/>
      <c r="M3" s="47"/>
    </row>
    <row r="4" spans="5:18" ht="16.5" thickBot="1">
      <c r="E4" s="47"/>
      <c r="F4" s="47"/>
      <c r="G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3" s="5" customFormat="1" ht="26.25" customHeight="1" thickBot="1">
      <c r="A5" s="50"/>
      <c r="B5" s="287" t="s">
        <v>0</v>
      </c>
      <c r="C5" s="288"/>
      <c r="D5" s="280" t="s">
        <v>1</v>
      </c>
      <c r="E5" s="165"/>
      <c r="F5" s="166"/>
      <c r="G5" s="166"/>
      <c r="H5" s="166"/>
      <c r="I5" s="166"/>
      <c r="J5" s="166"/>
      <c r="K5" s="166"/>
      <c r="L5" s="166"/>
      <c r="M5" s="166"/>
      <c r="N5" s="42"/>
      <c r="O5" s="42"/>
      <c r="P5" s="42"/>
      <c r="Q5" s="42"/>
      <c r="R5" s="42"/>
      <c r="S5" s="42"/>
      <c r="T5" s="42"/>
      <c r="U5" s="42"/>
      <c r="V5" s="42"/>
      <c r="W5" s="161"/>
    </row>
    <row r="6" spans="1:23" s="5" customFormat="1" ht="19.5" thickBot="1">
      <c r="A6" s="51"/>
      <c r="B6" s="289"/>
      <c r="C6" s="290"/>
      <c r="D6" s="281"/>
      <c r="E6" s="27" t="s">
        <v>25</v>
      </c>
      <c r="F6" s="24" t="s">
        <v>26</v>
      </c>
      <c r="G6" s="24" t="s">
        <v>27</v>
      </c>
      <c r="H6" s="6" t="s">
        <v>2</v>
      </c>
      <c r="I6" s="157" t="s">
        <v>28</v>
      </c>
      <c r="J6" s="24" t="s">
        <v>29</v>
      </c>
      <c r="K6" s="199" t="s">
        <v>30</v>
      </c>
      <c r="L6" s="46" t="s">
        <v>3</v>
      </c>
      <c r="M6" s="167" t="s">
        <v>44</v>
      </c>
      <c r="N6" s="27" t="s">
        <v>31</v>
      </c>
      <c r="O6" s="27" t="s">
        <v>32</v>
      </c>
      <c r="P6" s="140" t="s">
        <v>33</v>
      </c>
      <c r="Q6" s="6" t="s">
        <v>4</v>
      </c>
      <c r="R6" s="28" t="s">
        <v>46</v>
      </c>
      <c r="S6" s="158" t="s">
        <v>34</v>
      </c>
      <c r="T6" s="159" t="s">
        <v>35</v>
      </c>
      <c r="U6" s="160" t="s">
        <v>45</v>
      </c>
      <c r="V6" s="148" t="s">
        <v>5</v>
      </c>
      <c r="W6" s="168" t="s">
        <v>54</v>
      </c>
    </row>
    <row r="7" spans="1:23" s="8" customFormat="1" ht="16.5" thickBot="1">
      <c r="A7" s="250" t="s">
        <v>43</v>
      </c>
      <c r="B7" s="188" t="s">
        <v>24</v>
      </c>
      <c r="C7" s="189"/>
      <c r="D7" s="45" t="s">
        <v>6</v>
      </c>
      <c r="E7" s="75">
        <v>3680.152</v>
      </c>
      <c r="F7" s="76">
        <v>3514.515</v>
      </c>
      <c r="G7" s="76">
        <v>3253.751</v>
      </c>
      <c r="H7" s="74">
        <f>SUM(E7:G7)</f>
        <v>10448.418</v>
      </c>
      <c r="I7" s="79">
        <v>2681.683</v>
      </c>
      <c r="J7" s="76">
        <v>2798.214</v>
      </c>
      <c r="K7" s="79">
        <v>2509.983</v>
      </c>
      <c r="L7" s="77">
        <f>SUM(I7:K7)</f>
        <v>7989.88</v>
      </c>
      <c r="M7" s="74">
        <f>SUM(H7+L7)</f>
        <v>18438.298</v>
      </c>
      <c r="N7" s="75"/>
      <c r="O7" s="76"/>
      <c r="P7" s="141"/>
      <c r="Q7" s="74">
        <f>SUM(N7:P7)</f>
        <v>0</v>
      </c>
      <c r="R7" s="74">
        <f>M7+N7+O7+P7</f>
        <v>18438.298</v>
      </c>
      <c r="S7" s="78"/>
      <c r="T7" s="76"/>
      <c r="U7" s="79"/>
      <c r="V7" s="80">
        <f>SUM(S7:U7)</f>
        <v>0</v>
      </c>
      <c r="W7" s="80">
        <f>H7+L7+Q7+V7</f>
        <v>18438.298</v>
      </c>
    </row>
    <row r="8" spans="1:23" s="8" customFormat="1" ht="15.75">
      <c r="A8" s="251"/>
      <c r="B8" s="257" t="s">
        <v>7</v>
      </c>
      <c r="C8" s="258"/>
      <c r="D8" s="7" t="s">
        <v>6</v>
      </c>
      <c r="E8" s="82">
        <f aca="true" t="shared" si="0" ref="E8:W8">E7-(E25+E30)</f>
        <v>210.6199999999999</v>
      </c>
      <c r="F8" s="82">
        <f t="shared" si="0"/>
        <v>271.13099999999986</v>
      </c>
      <c r="G8" s="82">
        <f t="shared" si="0"/>
        <v>227.53600000000006</v>
      </c>
      <c r="H8" s="82">
        <f t="shared" si="0"/>
        <v>709.2870000000003</v>
      </c>
      <c r="I8" s="82">
        <f t="shared" si="0"/>
        <v>86.23599999999988</v>
      </c>
      <c r="J8" s="82">
        <f t="shared" si="0"/>
        <v>226.60399999999981</v>
      </c>
      <c r="K8" s="82">
        <f t="shared" si="0"/>
        <v>126.40200000000004</v>
      </c>
      <c r="L8" s="82">
        <f t="shared" si="0"/>
        <v>439.2420000000002</v>
      </c>
      <c r="M8" s="82">
        <f t="shared" si="0"/>
        <v>1148.5289999999986</v>
      </c>
      <c r="N8" s="82">
        <f t="shared" si="0"/>
        <v>0</v>
      </c>
      <c r="O8" s="82">
        <f t="shared" si="0"/>
        <v>0</v>
      </c>
      <c r="P8" s="82">
        <f t="shared" si="0"/>
        <v>0</v>
      </c>
      <c r="Q8" s="82">
        <f t="shared" si="0"/>
        <v>0</v>
      </c>
      <c r="R8" s="82">
        <f t="shared" si="0"/>
        <v>1148.5289999999986</v>
      </c>
      <c r="S8" s="82">
        <f t="shared" si="0"/>
        <v>0</v>
      </c>
      <c r="T8" s="82">
        <f t="shared" si="0"/>
        <v>0</v>
      </c>
      <c r="U8" s="82">
        <f t="shared" si="0"/>
        <v>0</v>
      </c>
      <c r="V8" s="82">
        <f t="shared" si="0"/>
        <v>0</v>
      </c>
      <c r="W8" s="82">
        <f t="shared" si="0"/>
        <v>1148.5289999999986</v>
      </c>
    </row>
    <row r="9" spans="1:23" s="8" customFormat="1" ht="15.75">
      <c r="A9" s="251"/>
      <c r="B9" s="259"/>
      <c r="C9" s="260"/>
      <c r="D9" s="12" t="s">
        <v>8</v>
      </c>
      <c r="E9" s="32">
        <f aca="true" t="shared" si="1" ref="E9:K9">IF(E7=0," ",E8/E7)</f>
        <v>0.05723133174934076</v>
      </c>
      <c r="F9" s="35">
        <f t="shared" si="1"/>
        <v>0.07714606425068604</v>
      </c>
      <c r="G9" s="36">
        <f t="shared" si="1"/>
        <v>0.0699303665215931</v>
      </c>
      <c r="H9" s="52">
        <f t="shared" si="1"/>
        <v>0.06788463095561455</v>
      </c>
      <c r="I9" s="49">
        <f t="shared" si="1"/>
        <v>0.032157417562030964</v>
      </c>
      <c r="J9" s="35">
        <f t="shared" si="1"/>
        <v>0.08098165472690788</v>
      </c>
      <c r="K9" s="129">
        <f t="shared" si="1"/>
        <v>0.05035970363145887</v>
      </c>
      <c r="L9" s="48">
        <f aca="true" t="shared" si="2" ref="L9:R9">IF(L7=0," ",L8/L7)</f>
        <v>0.05497479311328833</v>
      </c>
      <c r="M9" s="52">
        <f t="shared" si="2"/>
        <v>0.062290402292011916</v>
      </c>
      <c r="N9" s="129" t="str">
        <f t="shared" si="2"/>
        <v> </v>
      </c>
      <c r="O9" s="129" t="str">
        <f t="shared" si="2"/>
        <v> </v>
      </c>
      <c r="P9" s="129" t="str">
        <f t="shared" si="2"/>
        <v> </v>
      </c>
      <c r="Q9" s="52" t="str">
        <f t="shared" si="2"/>
        <v> </v>
      </c>
      <c r="R9" s="52">
        <f t="shared" si="2"/>
        <v>0.062290402292011916</v>
      </c>
      <c r="S9" s="49" t="str">
        <f>IF(S7=0," ",S8/S7)</f>
        <v> </v>
      </c>
      <c r="T9" s="49" t="str">
        <f>IF(T7=0," ",T8/T7)</f>
        <v> </v>
      </c>
      <c r="U9" s="9" t="str">
        <f>IF(U7=0," ",U8/U7)</f>
        <v> </v>
      </c>
      <c r="V9" s="128" t="str">
        <f>IF(V7=0," ",V8/V7)</f>
        <v> </v>
      </c>
      <c r="W9" s="29">
        <f>IF(W7=0," ",W8/W7)</f>
        <v>0.062290402292011916</v>
      </c>
    </row>
    <row r="10" spans="1:23" s="8" customFormat="1" ht="15.75">
      <c r="A10" s="251"/>
      <c r="B10" s="306" t="s">
        <v>9</v>
      </c>
      <c r="C10" s="307"/>
      <c r="D10" s="308" t="s">
        <v>6</v>
      </c>
      <c r="E10" s="84">
        <f>E7*E11</f>
        <v>262.7628528</v>
      </c>
      <c r="F10" s="84">
        <f>F7*F11</f>
        <v>261.47991599999995</v>
      </c>
      <c r="G10" s="85">
        <f>G7*G11</f>
        <v>149.3471709</v>
      </c>
      <c r="H10" s="83">
        <f>SUM(E10:G10)</f>
        <v>673.5899397000001</v>
      </c>
      <c r="I10" s="87">
        <f>I7*I11</f>
        <v>191.4721662</v>
      </c>
      <c r="J10" s="84">
        <f>J7*J11</f>
        <v>225.81586979999997</v>
      </c>
      <c r="K10" s="88">
        <f>K7*K11</f>
        <v>139.5550548</v>
      </c>
      <c r="L10" s="88">
        <f>L7*L11</f>
        <v>553.1660253333333</v>
      </c>
      <c r="M10" s="88">
        <f>M7*M11</f>
        <v>1227.3760368666665</v>
      </c>
      <c r="N10" s="88">
        <f>N7*N11</f>
        <v>0</v>
      </c>
      <c r="O10" s="88">
        <f>O7*O11</f>
        <v>0</v>
      </c>
      <c r="P10" s="88">
        <f>P7*P11</f>
        <v>0</v>
      </c>
      <c r="Q10" s="83">
        <f>Q7*Q11</f>
        <v>0</v>
      </c>
      <c r="R10" s="83">
        <f>M10+N10+O10+P10</f>
        <v>1227.3760368666665</v>
      </c>
      <c r="S10" s="87">
        <f>S7*S11</f>
        <v>0</v>
      </c>
      <c r="T10" s="87">
        <f>T7*T11</f>
        <v>0</v>
      </c>
      <c r="U10" s="84">
        <f>U7*U11</f>
        <v>0</v>
      </c>
      <c r="V10" s="88">
        <f>V7*V11</f>
        <v>0</v>
      </c>
      <c r="W10" s="110">
        <f>H10+L10+Q10+V10</f>
        <v>1226.7559650333333</v>
      </c>
    </row>
    <row r="11" spans="1:23" s="8" customFormat="1" ht="15.75">
      <c r="A11" s="251"/>
      <c r="B11" s="306"/>
      <c r="C11" s="307"/>
      <c r="D11" s="308" t="s">
        <v>8</v>
      </c>
      <c r="E11" s="32">
        <v>0.0714</v>
      </c>
      <c r="F11" s="32">
        <v>0.0744</v>
      </c>
      <c r="G11" s="32">
        <v>0.0459</v>
      </c>
      <c r="H11" s="52">
        <f>SUM(E11:G11)/3</f>
        <v>0.0639</v>
      </c>
      <c r="I11" s="48">
        <v>0.0714</v>
      </c>
      <c r="J11" s="35">
        <v>0.0807</v>
      </c>
      <c r="K11" s="32">
        <v>0.0556</v>
      </c>
      <c r="L11" s="52">
        <f>SUM(I11:K11)/3</f>
        <v>0.06923333333333333</v>
      </c>
      <c r="M11" s="52">
        <f>(H11+L11)/2</f>
        <v>0.06656666666666666</v>
      </c>
      <c r="N11" s="32">
        <v>0.0488</v>
      </c>
      <c r="O11" s="32">
        <v>0.0615</v>
      </c>
      <c r="P11" s="32">
        <v>0.0517</v>
      </c>
      <c r="Q11" s="52">
        <f>SUM(N11:P11)/3</f>
        <v>0.054</v>
      </c>
      <c r="R11" s="52"/>
      <c r="S11" s="49">
        <v>0.0573</v>
      </c>
      <c r="T11" s="49">
        <v>0.0667</v>
      </c>
      <c r="U11" s="309">
        <v>0.0755</v>
      </c>
      <c r="V11" s="52">
        <f>SUM(S11:U11)/3</f>
        <v>0.0665</v>
      </c>
      <c r="W11" s="52">
        <v>0.0642</v>
      </c>
    </row>
    <row r="12" spans="1:23" s="8" customFormat="1" ht="15.75">
      <c r="A12" s="251"/>
      <c r="B12" s="271" t="s">
        <v>10</v>
      </c>
      <c r="C12" s="272"/>
      <c r="D12" s="11" t="s">
        <v>6</v>
      </c>
      <c r="E12" s="84">
        <f aca="true" t="shared" si="3" ref="E12:J12">E8-E10</f>
        <v>-52.14285280000013</v>
      </c>
      <c r="F12" s="84">
        <f t="shared" si="3"/>
        <v>9.651083999999912</v>
      </c>
      <c r="G12" s="85">
        <f t="shared" si="3"/>
        <v>78.18882910000005</v>
      </c>
      <c r="H12" s="83">
        <f t="shared" si="3"/>
        <v>35.6970603000002</v>
      </c>
      <c r="I12" s="87">
        <f t="shared" si="3"/>
        <v>-105.23616620000013</v>
      </c>
      <c r="J12" s="84">
        <f t="shared" si="3"/>
        <v>0.7881301999998414</v>
      </c>
      <c r="K12" s="88">
        <f>K8-K10</f>
        <v>-13.15305479999995</v>
      </c>
      <c r="L12" s="86">
        <f>L8-L10</f>
        <v>-113.92402533333313</v>
      </c>
      <c r="M12" s="83">
        <f>H12+L12</f>
        <v>-78.22696503333293</v>
      </c>
      <c r="N12" s="88">
        <f>N8-N10</f>
        <v>0</v>
      </c>
      <c r="O12" s="88">
        <f>O8-O10</f>
        <v>0</v>
      </c>
      <c r="P12" s="88">
        <f>P8-P10</f>
        <v>0</v>
      </c>
      <c r="Q12" s="83">
        <f>Q8-Q10</f>
        <v>0</v>
      </c>
      <c r="R12" s="83">
        <f>M12+N12+O12+P12</f>
        <v>-78.22696503333293</v>
      </c>
      <c r="S12" s="87">
        <f>S8-S10</f>
        <v>0</v>
      </c>
      <c r="T12" s="87">
        <f>T8-T10</f>
        <v>0</v>
      </c>
      <c r="U12" s="84">
        <f>U8-U10</f>
        <v>0</v>
      </c>
      <c r="V12" s="88">
        <f>V8-V10</f>
        <v>0</v>
      </c>
      <c r="W12" s="110">
        <f>H12+L12+Q12+V12</f>
        <v>-78.22696503333293</v>
      </c>
    </row>
    <row r="13" spans="1:27" s="8" customFormat="1" ht="16.5" thickBot="1">
      <c r="A13" s="251"/>
      <c r="B13" s="259"/>
      <c r="C13" s="260"/>
      <c r="D13" s="12" t="s">
        <v>8</v>
      </c>
      <c r="E13" s="37">
        <f aca="true" t="shared" si="4" ref="E13:K13">IF(E7=0," ",E12/E7)</f>
        <v>-0.014168668250659246</v>
      </c>
      <c r="F13" s="37">
        <f t="shared" si="4"/>
        <v>0.002746064250686058</v>
      </c>
      <c r="G13" s="38">
        <f t="shared" si="4"/>
        <v>0.024030366521593093</v>
      </c>
      <c r="H13" s="130">
        <f t="shared" si="4"/>
        <v>0.003416503847759556</v>
      </c>
      <c r="I13" s="132">
        <f t="shared" si="4"/>
        <v>-0.03924258243796904</v>
      </c>
      <c r="J13" s="37">
        <f t="shared" si="4"/>
        <v>0.00028165472690789244</v>
      </c>
      <c r="K13" s="133">
        <f t="shared" si="4"/>
        <v>-0.005240296368541121</v>
      </c>
      <c r="L13" s="131">
        <f aca="true" t="shared" si="5" ref="L13:Q13">IF(L7=0," ",L12/L7)</f>
        <v>-0.014258540220044998</v>
      </c>
      <c r="M13" s="130">
        <f t="shared" si="5"/>
        <v>-0.004242634815498314</v>
      </c>
      <c r="N13" s="133" t="str">
        <f t="shared" si="5"/>
        <v> </v>
      </c>
      <c r="O13" s="133" t="str">
        <f t="shared" si="5"/>
        <v> </v>
      </c>
      <c r="P13" s="133" t="str">
        <f t="shared" si="5"/>
        <v> </v>
      </c>
      <c r="Q13" s="130" t="str">
        <f t="shared" si="5"/>
        <v> </v>
      </c>
      <c r="R13" s="130">
        <f aca="true" t="shared" si="6" ref="R13:W13">IF(R7=0," ",R12/R7)</f>
        <v>-0.004242634815498314</v>
      </c>
      <c r="S13" s="132" t="str">
        <f t="shared" si="6"/>
        <v> </v>
      </c>
      <c r="T13" s="132" t="str">
        <f t="shared" si="6"/>
        <v> </v>
      </c>
      <c r="U13" s="33" t="str">
        <f t="shared" si="6"/>
        <v> </v>
      </c>
      <c r="V13" s="133" t="str">
        <f t="shared" si="6"/>
        <v> </v>
      </c>
      <c r="W13" s="133">
        <f t="shared" si="6"/>
        <v>-0.004242634815498314</v>
      </c>
      <c r="Y13" s="139"/>
      <c r="Z13" s="171"/>
      <c r="AA13" s="139"/>
    </row>
    <row r="14" spans="1:27" s="8" customFormat="1" ht="16.5" thickBot="1">
      <c r="A14" s="252"/>
      <c r="B14" s="263" t="s">
        <v>52</v>
      </c>
      <c r="C14" s="264"/>
      <c r="D14" s="185"/>
      <c r="E14" s="183"/>
      <c r="F14" s="179"/>
      <c r="G14" s="181"/>
      <c r="H14" s="186"/>
      <c r="I14" s="183"/>
      <c r="J14" s="179"/>
      <c r="K14" s="182"/>
      <c r="L14" s="186"/>
      <c r="M14" s="186"/>
      <c r="N14" s="184"/>
      <c r="O14" s="180"/>
      <c r="P14" s="181"/>
      <c r="Q14" s="186"/>
      <c r="R14" s="186"/>
      <c r="S14" s="183"/>
      <c r="T14" s="178"/>
      <c r="U14" s="181"/>
      <c r="V14" s="186"/>
      <c r="W14" s="186"/>
      <c r="Y14" s="139"/>
      <c r="Z14" s="171"/>
      <c r="AA14" s="139"/>
    </row>
    <row r="15" spans="1:23" s="8" customFormat="1" ht="16.5" thickBot="1">
      <c r="A15" s="251"/>
      <c r="B15" s="291" t="s">
        <v>37</v>
      </c>
      <c r="C15" s="292"/>
      <c r="D15" s="172" t="s">
        <v>6</v>
      </c>
      <c r="E15" s="173">
        <f>SUM(E16:E18)</f>
        <v>210.62</v>
      </c>
      <c r="F15" s="173">
        <f>SUM(F16:F18)</f>
        <v>271.131</v>
      </c>
      <c r="G15" s="173">
        <f>SUM(G16:G18)</f>
        <v>227.536</v>
      </c>
      <c r="H15" s="174">
        <f>SUM(E15:G15)</f>
        <v>709.287</v>
      </c>
      <c r="I15" s="100">
        <f>SUM(I16:I18)</f>
        <v>86.236</v>
      </c>
      <c r="J15" s="99">
        <f>SUM(J16:J18)</f>
        <v>226.604</v>
      </c>
      <c r="K15" s="101">
        <f>SUM(K16:K18)</f>
        <v>126.402</v>
      </c>
      <c r="L15" s="175">
        <f>SUM(I15:K15)</f>
        <v>439.242</v>
      </c>
      <c r="M15" s="176">
        <f>SUM(H15+L15)</f>
        <v>1148.529</v>
      </c>
      <c r="N15" s="99">
        <f>SUM(N16:N18)</f>
        <v>0</v>
      </c>
      <c r="O15" s="99">
        <f>SUM(O16:O18)</f>
        <v>0</v>
      </c>
      <c r="P15" s="177">
        <f>SUM(P16:P18)</f>
        <v>0</v>
      </c>
      <c r="Q15" s="98">
        <f>SUM(N15:P15)</f>
        <v>0</v>
      </c>
      <c r="R15" s="98">
        <f>M15+N15+O15+P15</f>
        <v>1148.529</v>
      </c>
      <c r="S15" s="100">
        <f>SUM(S16:S18)</f>
        <v>0</v>
      </c>
      <c r="T15" s="99">
        <f>SUM(T16:T18)</f>
        <v>0</v>
      </c>
      <c r="U15" s="101">
        <f>SUM(U16:U18)</f>
        <v>0</v>
      </c>
      <c r="V15" s="175">
        <f>SUM(S15:U15)</f>
        <v>0</v>
      </c>
      <c r="W15" s="176">
        <f>H15+L15+Q15+V15</f>
        <v>1148.529</v>
      </c>
    </row>
    <row r="16" spans="1:26" s="8" customFormat="1" ht="15.75">
      <c r="A16" s="251"/>
      <c r="B16" s="282" t="s">
        <v>69</v>
      </c>
      <c r="C16" s="283"/>
      <c r="D16" s="11" t="s">
        <v>6</v>
      </c>
      <c r="E16" s="57">
        <v>210.62</v>
      </c>
      <c r="F16" s="57">
        <v>271.131</v>
      </c>
      <c r="G16" s="58">
        <v>227.536</v>
      </c>
      <c r="H16" s="56">
        <f>SUM(E16:G16)</f>
        <v>709.287</v>
      </c>
      <c r="I16" s="61">
        <v>86.236</v>
      </c>
      <c r="J16" s="57">
        <v>226.604</v>
      </c>
      <c r="K16" s="61">
        <v>126.402</v>
      </c>
      <c r="L16" s="59">
        <f>SUM(I16:K16)</f>
        <v>439.242</v>
      </c>
      <c r="M16" s="56">
        <f>SUM(H16+L16)</f>
        <v>1148.529</v>
      </c>
      <c r="N16" s="55"/>
      <c r="O16" s="55"/>
      <c r="P16" s="58"/>
      <c r="Q16" s="56">
        <f>SUM(N16:P16)</f>
        <v>0</v>
      </c>
      <c r="R16" s="144">
        <f>M16+N16+O16+P16</f>
        <v>1148.529</v>
      </c>
      <c r="S16" s="65"/>
      <c r="T16" s="55"/>
      <c r="U16" s="61"/>
      <c r="V16" s="59">
        <f>SUM(S16:U16)</f>
        <v>0</v>
      </c>
      <c r="W16" s="144">
        <f>H16+L16+Q16+V16</f>
        <v>1148.529</v>
      </c>
      <c r="X16" s="169"/>
      <c r="Y16" s="139"/>
      <c r="Z16" s="170"/>
    </row>
    <row r="17" spans="1:23" s="8" customFormat="1" ht="15.75">
      <c r="A17" s="251"/>
      <c r="B17" s="282" t="s">
        <v>47</v>
      </c>
      <c r="C17" s="283"/>
      <c r="D17" s="11" t="s">
        <v>6</v>
      </c>
      <c r="E17" s="55"/>
      <c r="F17" s="55"/>
      <c r="G17" s="64"/>
      <c r="H17" s="56">
        <f>SUM(E17:G17)</f>
        <v>0</v>
      </c>
      <c r="I17" s="65"/>
      <c r="J17" s="55"/>
      <c r="K17" s="66"/>
      <c r="L17" s="59">
        <f>SUM(I17:K17)</f>
        <v>0</v>
      </c>
      <c r="M17" s="56">
        <f>SUM(H17+L17)</f>
        <v>0</v>
      </c>
      <c r="N17" s="55"/>
      <c r="O17" s="55"/>
      <c r="P17" s="64"/>
      <c r="Q17" s="56">
        <f>SUM(N17:P17)</f>
        <v>0</v>
      </c>
      <c r="R17" s="110">
        <f>M17+N17+O17+P17</f>
        <v>0</v>
      </c>
      <c r="S17" s="65"/>
      <c r="T17" s="55"/>
      <c r="U17" s="66"/>
      <c r="V17" s="59">
        <f>SUM(S17:U17)</f>
        <v>0</v>
      </c>
      <c r="W17" s="56">
        <f>H17+L17+Q17+V17</f>
        <v>0</v>
      </c>
    </row>
    <row r="18" spans="1:23" s="8" customFormat="1" ht="16.5" thickBot="1">
      <c r="A18" s="251"/>
      <c r="B18" s="299" t="s">
        <v>48</v>
      </c>
      <c r="C18" s="300"/>
      <c r="D18" s="34" t="s">
        <v>6</v>
      </c>
      <c r="E18" s="200"/>
      <c r="F18" s="200"/>
      <c r="G18" s="201"/>
      <c r="H18" s="68">
        <f>SUM(E18:G18)</f>
        <v>0</v>
      </c>
      <c r="I18" s="72"/>
      <c r="J18" s="69"/>
      <c r="K18" s="66"/>
      <c r="L18" s="71">
        <f>SUM(I18:K18)</f>
        <v>0</v>
      </c>
      <c r="M18" s="68">
        <f>SUM(H18+L18)</f>
        <v>0</v>
      </c>
      <c r="N18" s="138"/>
      <c r="O18" s="55"/>
      <c r="P18" s="70"/>
      <c r="Q18" s="68">
        <f>SUM(N18:P18)</f>
        <v>0</v>
      </c>
      <c r="R18" s="146">
        <f>M18+N18+O18+P18</f>
        <v>0</v>
      </c>
      <c r="S18" s="97"/>
      <c r="T18" s="147"/>
      <c r="U18" s="73"/>
      <c r="V18" s="71">
        <f>SUM(S18:U18)</f>
        <v>0</v>
      </c>
      <c r="W18" s="68">
        <f>H18+L18+Q18+V18</f>
        <v>0</v>
      </c>
    </row>
    <row r="19" spans="1:24" s="8" customFormat="1" ht="17.25" customHeight="1">
      <c r="A19" s="251"/>
      <c r="B19" s="294" t="s">
        <v>36</v>
      </c>
      <c r="C19" s="39" t="s">
        <v>70</v>
      </c>
      <c r="D19" s="18" t="s">
        <v>18</v>
      </c>
      <c r="E19" s="205">
        <v>1.14887</v>
      </c>
      <c r="F19" s="206">
        <v>1.14887</v>
      </c>
      <c r="G19" s="207">
        <v>1.09011</v>
      </c>
      <c r="H19" s="110">
        <f>(E19+F19+G19)/3</f>
        <v>1.1292833333333334</v>
      </c>
      <c r="I19" s="208">
        <v>1.07823</v>
      </c>
      <c r="J19" s="208">
        <v>1.0224</v>
      </c>
      <c r="K19" s="209">
        <v>1.0049</v>
      </c>
      <c r="L19" s="110">
        <f>(I19+J19+K19)/3</f>
        <v>1.0351766666666666</v>
      </c>
      <c r="M19" s="66">
        <f>(H19+L19)/2</f>
        <v>1.08223</v>
      </c>
      <c r="N19" s="136"/>
      <c r="O19" s="55"/>
      <c r="P19" s="64"/>
      <c r="Q19" s="110">
        <f>(N19+O19+P19)/3</f>
        <v>0</v>
      </c>
      <c r="R19" s="110">
        <f>(H19+L19+Q19)/3</f>
        <v>0.7214866666666667</v>
      </c>
      <c r="S19" s="149"/>
      <c r="T19" s="136"/>
      <c r="U19" s="155"/>
      <c r="V19" s="110">
        <f>(S19+T19+U19)/3</f>
        <v>0</v>
      </c>
      <c r="W19" s="66">
        <f>(R19+V19)/2</f>
        <v>0.36074333333333336</v>
      </c>
      <c r="X19" s="210"/>
    </row>
    <row r="20" spans="1:23" s="8" customFormat="1" ht="15.75">
      <c r="A20" s="251"/>
      <c r="B20" s="295"/>
      <c r="C20" s="40" t="s">
        <v>49</v>
      </c>
      <c r="D20" s="18" t="s">
        <v>18</v>
      </c>
      <c r="E20" s="65"/>
      <c r="F20" s="55"/>
      <c r="G20" s="66"/>
      <c r="H20" s="110"/>
      <c r="I20" s="65"/>
      <c r="J20" s="55"/>
      <c r="K20" s="64"/>
      <c r="L20" s="110"/>
      <c r="M20" s="66"/>
      <c r="N20" s="136"/>
      <c r="O20" s="55"/>
      <c r="P20" s="64"/>
      <c r="Q20" s="110"/>
      <c r="R20" s="110"/>
      <c r="S20" s="149"/>
      <c r="T20" s="211"/>
      <c r="U20" s="155"/>
      <c r="V20" s="110"/>
      <c r="W20" s="66"/>
    </row>
    <row r="21" spans="1:23" s="8" customFormat="1" ht="16.5" thickBot="1">
      <c r="A21" s="251"/>
      <c r="B21" s="296"/>
      <c r="C21" s="41" t="s">
        <v>50</v>
      </c>
      <c r="D21" s="20" t="s">
        <v>18</v>
      </c>
      <c r="E21" s="72"/>
      <c r="F21" s="69"/>
      <c r="G21" s="73"/>
      <c r="H21" s="146"/>
      <c r="I21" s="72"/>
      <c r="J21" s="69"/>
      <c r="K21" s="70"/>
      <c r="L21" s="146"/>
      <c r="M21" s="73"/>
      <c r="N21" s="137"/>
      <c r="O21" s="69"/>
      <c r="P21" s="70"/>
      <c r="Q21" s="146"/>
      <c r="R21" s="146"/>
      <c r="S21" s="150"/>
      <c r="T21" s="136"/>
      <c r="U21" s="156"/>
      <c r="V21" s="146"/>
      <c r="W21" s="73"/>
    </row>
    <row r="22" spans="1:23" s="8" customFormat="1" ht="16.5" customHeight="1" thickBot="1">
      <c r="A22" s="251"/>
      <c r="B22" s="277" t="s">
        <v>39</v>
      </c>
      <c r="C22" s="279"/>
      <c r="D22" s="43" t="s">
        <v>19</v>
      </c>
      <c r="E22" s="93">
        <f>SUM(E23:E24)</f>
        <v>285.530499292</v>
      </c>
      <c r="F22" s="90">
        <f>SUM(F23:F24)</f>
        <v>367.56424092459997</v>
      </c>
      <c r="G22" s="95">
        <f>SUM(G23:G24)</f>
        <v>292.68733737279996</v>
      </c>
      <c r="H22" s="89">
        <f>SUM(E22:G22)</f>
        <v>945.7820775893999</v>
      </c>
      <c r="I22" s="92">
        <f>SUM(I23:I24)</f>
        <v>109.71904589040001</v>
      </c>
      <c r="J22" s="93">
        <f>SUM(J23:J24)</f>
        <v>273.382316928</v>
      </c>
      <c r="K22" s="94">
        <f>SUM(K23:K24)</f>
        <v>149.31521636399998</v>
      </c>
      <c r="L22" s="91">
        <f>SUM(I22:K22)</f>
        <v>532.4165791824</v>
      </c>
      <c r="M22" s="74">
        <f aca="true" t="shared" si="7" ref="M22:M27">SUM(H22+L22)</f>
        <v>1478.1986567718</v>
      </c>
      <c r="N22" s="99">
        <f>SUM(N23:N24)</f>
        <v>0</v>
      </c>
      <c r="O22" s="134">
        <f>SUM(O23:O24)</f>
        <v>0</v>
      </c>
      <c r="P22" s="142">
        <f>SUM(P23:P24)</f>
        <v>0</v>
      </c>
      <c r="Q22" s="96">
        <f>SUM(N22:P22)</f>
        <v>0</v>
      </c>
      <c r="R22" s="96">
        <f aca="true" t="shared" si="8" ref="R22:R27">M22+N22+O22+P22</f>
        <v>1478.1986567718</v>
      </c>
      <c r="S22" s="100">
        <f>SUM(S23:S24)</f>
        <v>0</v>
      </c>
      <c r="T22" s="134">
        <f>SUM(T23:T24)</f>
        <v>0</v>
      </c>
      <c r="U22" s="151">
        <f>SUM(U23:U24)</f>
        <v>0</v>
      </c>
      <c r="V22" s="91">
        <f>SUM(S22:U22)</f>
        <v>0</v>
      </c>
      <c r="W22" s="74">
        <f>H22+L22+Q22+V22</f>
        <v>1478.1986567718</v>
      </c>
    </row>
    <row r="23" spans="1:23" s="8" customFormat="1" ht="16.5" customHeight="1">
      <c r="A23" s="251"/>
      <c r="B23" s="294" t="s">
        <v>38</v>
      </c>
      <c r="C23" s="39" t="s">
        <v>76</v>
      </c>
      <c r="D23" s="22" t="s">
        <v>19</v>
      </c>
      <c r="E23" s="57">
        <f>E16*E19*1.18</f>
        <v>285.530499292</v>
      </c>
      <c r="F23" s="57">
        <f>(F16*F19*1.18)+0.001</f>
        <v>367.56424092459997</v>
      </c>
      <c r="G23" s="57">
        <f>(G16*G19*1.18)+0.001</f>
        <v>292.68733737279996</v>
      </c>
      <c r="H23" s="56">
        <f>SUM(E23:G23)</f>
        <v>945.7820775893999</v>
      </c>
      <c r="I23" s="65">
        <f>I16*I19*1.18</f>
        <v>109.71904589040001</v>
      </c>
      <c r="J23" s="55">
        <f>J16*J19*1.18</f>
        <v>273.382316928</v>
      </c>
      <c r="K23" s="61">
        <f>(K16*K19*1.18)-0.57</f>
        <v>149.31521636399998</v>
      </c>
      <c r="L23" s="59">
        <f>SUM(I23:K23)</f>
        <v>532.4165791824</v>
      </c>
      <c r="M23" s="56">
        <f t="shared" si="7"/>
        <v>1478.1986567718</v>
      </c>
      <c r="N23" s="62">
        <f>N16*N19*1.18</f>
        <v>0</v>
      </c>
      <c r="O23" s="62">
        <f>O16*O19*1.18</f>
        <v>0</v>
      </c>
      <c r="P23" s="135">
        <f>P16*P19*1.18</f>
        <v>0</v>
      </c>
      <c r="Q23" s="56">
        <f>SUM(N23:P23)</f>
        <v>0</v>
      </c>
      <c r="R23" s="56">
        <f t="shared" si="8"/>
        <v>1478.1986567718</v>
      </c>
      <c r="S23" s="63">
        <f>S16*S19*1.18</f>
        <v>0</v>
      </c>
      <c r="T23" s="62">
        <f>T16*T19*1.18</f>
        <v>0</v>
      </c>
      <c r="U23" s="67">
        <f>U16*U19*1.18</f>
        <v>0</v>
      </c>
      <c r="V23" s="56">
        <f>SUM(S23:U23)</f>
        <v>0</v>
      </c>
      <c r="W23" s="61">
        <f>H23+L23+Q23+V23</f>
        <v>1478.1986567718</v>
      </c>
    </row>
    <row r="24" spans="1:23" s="8" customFormat="1" ht="15.75" customHeight="1" thickBot="1">
      <c r="A24" s="253"/>
      <c r="B24" s="296"/>
      <c r="C24" s="41" t="s">
        <v>77</v>
      </c>
      <c r="D24" s="23" t="s">
        <v>19</v>
      </c>
      <c r="E24" s="72">
        <f>E18*E21*1.18</f>
        <v>0</v>
      </c>
      <c r="F24" s="55">
        <f>F18*F21*1.18</f>
        <v>0</v>
      </c>
      <c r="G24" s="70">
        <f>G18*G21*1.18</f>
        <v>0</v>
      </c>
      <c r="H24" s="68">
        <f>SUM(E24:G24)</f>
        <v>0</v>
      </c>
      <c r="I24" s="97">
        <f>I18*I21*1.18</f>
        <v>0</v>
      </c>
      <c r="J24" s="69">
        <f>J18*J21*1.18</f>
        <v>0</v>
      </c>
      <c r="K24" s="73">
        <f>K18*K21*1.18</f>
        <v>0</v>
      </c>
      <c r="L24" s="71">
        <f>SUM(I24:K24)</f>
        <v>0</v>
      </c>
      <c r="M24" s="68">
        <f t="shared" si="7"/>
        <v>0</v>
      </c>
      <c r="N24" s="57">
        <f>N18*N21*1.18</f>
        <v>0</v>
      </c>
      <c r="O24" s="57">
        <f>O18*O21*1.18</f>
        <v>0</v>
      </c>
      <c r="P24" s="58">
        <f>P18*P21*1.18</f>
        <v>0</v>
      </c>
      <c r="Q24" s="68">
        <f>SUM(N24:P24)</f>
        <v>0</v>
      </c>
      <c r="R24" s="145">
        <f t="shared" si="8"/>
        <v>0</v>
      </c>
      <c r="S24" s="60">
        <f>S18*S21*1.18</f>
        <v>0</v>
      </c>
      <c r="T24" s="57">
        <f>T18*T21*1.18</f>
        <v>0</v>
      </c>
      <c r="U24" s="61">
        <f>U18*U21*1.18</f>
        <v>0</v>
      </c>
      <c r="V24" s="68">
        <f>SUM(S24:U24)</f>
        <v>0</v>
      </c>
      <c r="W24" s="61">
        <f>H24+L24+Q24+V24</f>
        <v>0</v>
      </c>
    </row>
    <row r="25" spans="1:23" s="8" customFormat="1" ht="38.25" customHeight="1" thickBot="1">
      <c r="A25" s="250" t="s">
        <v>42</v>
      </c>
      <c r="B25" s="284" t="s">
        <v>11</v>
      </c>
      <c r="C25" s="285"/>
      <c r="D25" s="17" t="s">
        <v>6</v>
      </c>
      <c r="E25" s="75">
        <f aca="true" t="shared" si="9" ref="E25:W25">SUM(E26:E29)</f>
        <v>3459.384</v>
      </c>
      <c r="F25" s="75">
        <f t="shared" si="9"/>
        <v>3233.882</v>
      </c>
      <c r="G25" s="75">
        <f t="shared" si="9"/>
        <v>3018.19</v>
      </c>
      <c r="H25" s="75">
        <f t="shared" si="9"/>
        <v>9711.456</v>
      </c>
      <c r="I25" s="75">
        <f t="shared" si="9"/>
        <v>2587.507</v>
      </c>
      <c r="J25" s="75">
        <f t="shared" si="9"/>
        <v>2567.2290000000003</v>
      </c>
      <c r="K25" s="75">
        <f t="shared" si="9"/>
        <v>2379.793</v>
      </c>
      <c r="L25" s="75">
        <f t="shared" si="9"/>
        <v>7534.5289999999995</v>
      </c>
      <c r="M25" s="75">
        <f t="shared" si="9"/>
        <v>17245.985</v>
      </c>
      <c r="N25" s="75">
        <f t="shared" si="9"/>
        <v>0</v>
      </c>
      <c r="O25" s="75">
        <f t="shared" si="9"/>
        <v>0</v>
      </c>
      <c r="P25" s="75">
        <f t="shared" si="9"/>
        <v>0</v>
      </c>
      <c r="Q25" s="75">
        <f t="shared" si="9"/>
        <v>0</v>
      </c>
      <c r="R25" s="75">
        <f t="shared" si="9"/>
        <v>17245.985</v>
      </c>
      <c r="S25" s="75">
        <f>SUM(S26:S29)</f>
        <v>0</v>
      </c>
      <c r="T25" s="75">
        <f>SUM(T26:T29)</f>
        <v>0</v>
      </c>
      <c r="U25" s="75">
        <f t="shared" si="9"/>
        <v>0</v>
      </c>
      <c r="V25" s="75">
        <f t="shared" si="9"/>
        <v>0</v>
      </c>
      <c r="W25" s="75">
        <f t="shared" si="9"/>
        <v>17245.985</v>
      </c>
    </row>
    <row r="26" spans="1:23" s="15" customFormat="1" ht="15.75">
      <c r="A26" s="251"/>
      <c r="B26" s="269" t="s">
        <v>72</v>
      </c>
      <c r="C26" s="270"/>
      <c r="D26" s="14" t="s">
        <v>6</v>
      </c>
      <c r="E26" s="84">
        <v>1248.367</v>
      </c>
      <c r="F26" s="84">
        <v>1184.08</v>
      </c>
      <c r="G26" s="84">
        <v>1146.784</v>
      </c>
      <c r="H26" s="83">
        <f>SUM(E26:G26)</f>
        <v>3579.231</v>
      </c>
      <c r="I26" s="88">
        <v>1006.229</v>
      </c>
      <c r="J26" s="84">
        <v>1000.148</v>
      </c>
      <c r="K26" s="88">
        <v>737.721</v>
      </c>
      <c r="L26" s="86">
        <f>SUM(I26:K26)</f>
        <v>2744.098</v>
      </c>
      <c r="M26" s="81">
        <f t="shared" si="7"/>
        <v>6323.329</v>
      </c>
      <c r="N26" s="84"/>
      <c r="O26" s="84"/>
      <c r="P26" s="85"/>
      <c r="Q26" s="83">
        <f>SUM(N26:P26)</f>
        <v>0</v>
      </c>
      <c r="R26" s="83">
        <f t="shared" si="8"/>
        <v>6323.329</v>
      </c>
      <c r="S26" s="87"/>
      <c r="T26" s="84"/>
      <c r="U26" s="88"/>
      <c r="V26" s="88">
        <f>SUM(S26:U26)</f>
        <v>0</v>
      </c>
      <c r="W26" s="61">
        <f>H26+L26+Q26+V26</f>
        <v>6323.329</v>
      </c>
    </row>
    <row r="27" spans="1:23" s="16" customFormat="1" ht="15.75">
      <c r="A27" s="251"/>
      <c r="B27" s="269" t="s">
        <v>73</v>
      </c>
      <c r="C27" s="270"/>
      <c r="D27" s="14" t="s">
        <v>6</v>
      </c>
      <c r="E27" s="84">
        <v>687.102</v>
      </c>
      <c r="F27" s="84">
        <v>680.238</v>
      </c>
      <c r="G27" s="84">
        <v>580.872</v>
      </c>
      <c r="H27" s="83">
        <f>SUM(E27:G27)</f>
        <v>1948.212</v>
      </c>
      <c r="I27" s="88">
        <v>468.662</v>
      </c>
      <c r="J27" s="84">
        <v>494.58</v>
      </c>
      <c r="K27" s="88">
        <v>337.392</v>
      </c>
      <c r="L27" s="86">
        <f>SUM(I27:K27)</f>
        <v>1300.634</v>
      </c>
      <c r="M27" s="83">
        <f t="shared" si="7"/>
        <v>3248.846</v>
      </c>
      <c r="N27" s="84"/>
      <c r="O27" s="84"/>
      <c r="P27" s="85"/>
      <c r="Q27" s="83">
        <f>SUM(N27:P27)</f>
        <v>0</v>
      </c>
      <c r="R27" s="83">
        <f t="shared" si="8"/>
        <v>3248.846</v>
      </c>
      <c r="S27" s="87"/>
      <c r="T27" s="84"/>
      <c r="U27" s="88"/>
      <c r="V27" s="88">
        <f>SUM(S27:U27)</f>
        <v>0</v>
      </c>
      <c r="W27" s="61">
        <f>H27+L27+Q27+V27</f>
        <v>3248.846</v>
      </c>
    </row>
    <row r="28" spans="1:23" s="16" customFormat="1" ht="15.75">
      <c r="A28" s="251"/>
      <c r="B28" s="297" t="s">
        <v>74</v>
      </c>
      <c r="C28" s="298"/>
      <c r="D28" s="14" t="s">
        <v>6</v>
      </c>
      <c r="E28" s="84">
        <v>1492.964</v>
      </c>
      <c r="F28" s="84">
        <v>1337.293</v>
      </c>
      <c r="G28" s="84">
        <v>1265.675</v>
      </c>
      <c r="H28" s="83">
        <f>SUM(E28:G28)</f>
        <v>4095.932</v>
      </c>
      <c r="I28" s="88">
        <v>1081.881</v>
      </c>
      <c r="J28" s="84">
        <v>1046.697</v>
      </c>
      <c r="K28" s="88">
        <v>1293.509</v>
      </c>
      <c r="L28" s="86">
        <f>SUM(I28:K28)</f>
        <v>3422.087</v>
      </c>
      <c r="M28" s="83">
        <f>SUM(H28+L28)</f>
        <v>7518.019</v>
      </c>
      <c r="N28" s="84"/>
      <c r="O28" s="84"/>
      <c r="P28" s="85"/>
      <c r="Q28" s="83">
        <f>SUM(N28:P28)</f>
        <v>0</v>
      </c>
      <c r="R28" s="83">
        <f>M28+N28+O28+P28</f>
        <v>7518.019</v>
      </c>
      <c r="S28" s="87"/>
      <c r="T28" s="84"/>
      <c r="U28" s="88"/>
      <c r="V28" s="88">
        <f>SUM(S28:U28)</f>
        <v>0</v>
      </c>
      <c r="W28" s="61">
        <f>H28+L28+Q28+V28</f>
        <v>7518.019</v>
      </c>
    </row>
    <row r="29" spans="1:23" s="16" customFormat="1" ht="15.75">
      <c r="A29" s="251"/>
      <c r="B29" s="297" t="s">
        <v>75</v>
      </c>
      <c r="C29" s="298"/>
      <c r="D29" s="14" t="s">
        <v>6</v>
      </c>
      <c r="E29" s="84">
        <v>30.951</v>
      </c>
      <c r="F29" s="84">
        <v>32.271</v>
      </c>
      <c r="G29" s="84">
        <v>24.859</v>
      </c>
      <c r="H29" s="83">
        <f>SUM(E29:G29)</f>
        <v>88.081</v>
      </c>
      <c r="I29" s="88">
        <v>30.735</v>
      </c>
      <c r="J29" s="84">
        <v>25.804</v>
      </c>
      <c r="K29" s="88">
        <v>11.171</v>
      </c>
      <c r="L29" s="86">
        <f>SUM(I29:K29)</f>
        <v>67.71000000000001</v>
      </c>
      <c r="M29" s="83">
        <f>SUM(H29+L29)</f>
        <v>155.791</v>
      </c>
      <c r="N29" s="84"/>
      <c r="O29" s="84"/>
      <c r="P29" s="85"/>
      <c r="Q29" s="83">
        <f>SUM(N29:P29)</f>
        <v>0</v>
      </c>
      <c r="R29" s="83">
        <f>M29+N29+O29+P29</f>
        <v>155.791</v>
      </c>
      <c r="S29" s="87"/>
      <c r="T29" s="84"/>
      <c r="U29" s="88"/>
      <c r="V29" s="88">
        <f>SUM(S29:U29)</f>
        <v>0</v>
      </c>
      <c r="W29" s="61">
        <f>H29+L29+Q29+V29</f>
        <v>155.791</v>
      </c>
    </row>
    <row r="30" spans="1:23" s="15" customFormat="1" ht="24.75" customHeight="1" thickBot="1">
      <c r="A30" s="251"/>
      <c r="B30" s="304" t="s">
        <v>56</v>
      </c>
      <c r="C30" s="305"/>
      <c r="D30" s="192" t="s">
        <v>6</v>
      </c>
      <c r="E30" s="193">
        <v>10.148</v>
      </c>
      <c r="F30" s="193">
        <v>9.502</v>
      </c>
      <c r="G30" s="193">
        <v>8.025</v>
      </c>
      <c r="H30" s="194">
        <f>SUM(E30:G30)</f>
        <v>27.674999999999997</v>
      </c>
      <c r="I30" s="195">
        <v>7.94</v>
      </c>
      <c r="J30" s="193">
        <v>4.381</v>
      </c>
      <c r="K30" s="196">
        <v>3.788</v>
      </c>
      <c r="L30" s="224">
        <f>SUM(I30:K30)</f>
        <v>16.109</v>
      </c>
      <c r="M30" s="196">
        <f>SUM(H30+L30)</f>
        <v>43.784</v>
      </c>
      <c r="N30" s="193"/>
      <c r="O30" s="193"/>
      <c r="P30" s="197"/>
      <c r="Q30" s="194">
        <f>SUM(N30:P30)</f>
        <v>0</v>
      </c>
      <c r="R30" s="194">
        <f>M30+N30+O30+P30</f>
        <v>43.784</v>
      </c>
      <c r="S30" s="195"/>
      <c r="T30" s="193"/>
      <c r="U30" s="196"/>
      <c r="V30" s="196">
        <f>SUM(S30:U30)</f>
        <v>0</v>
      </c>
      <c r="W30" s="198">
        <f>H30+L30+Q30+V30</f>
        <v>43.784</v>
      </c>
    </row>
    <row r="31" spans="1:23" s="16" customFormat="1" ht="16.5" customHeight="1" thickBot="1">
      <c r="A31" s="251"/>
      <c r="B31" s="301" t="s">
        <v>15</v>
      </c>
      <c r="C31" s="302"/>
      <c r="D31" s="303"/>
      <c r="E31" s="112">
        <f aca="true" t="shared" si="10" ref="E31:W31">E32+E33+E34</f>
        <v>10.76</v>
      </c>
      <c r="F31" s="113">
        <f t="shared" si="10"/>
        <v>10.76</v>
      </c>
      <c r="G31" s="113">
        <f t="shared" si="10"/>
        <v>10.76</v>
      </c>
      <c r="H31" s="113">
        <f t="shared" si="10"/>
        <v>10.76</v>
      </c>
      <c r="I31" s="114">
        <f t="shared" si="10"/>
        <v>10.76</v>
      </c>
      <c r="J31" s="113">
        <f t="shared" si="10"/>
        <v>10.76</v>
      </c>
      <c r="K31" s="115">
        <f t="shared" si="10"/>
        <v>10.76</v>
      </c>
      <c r="L31" s="111">
        <f t="shared" si="10"/>
        <v>10.76</v>
      </c>
      <c r="M31" s="113">
        <f t="shared" si="10"/>
        <v>10.76</v>
      </c>
      <c r="N31" s="113">
        <f t="shared" si="10"/>
        <v>10.76</v>
      </c>
      <c r="O31" s="113">
        <f t="shared" si="10"/>
        <v>10.76</v>
      </c>
      <c r="P31" s="113">
        <f t="shared" si="10"/>
        <v>10.76</v>
      </c>
      <c r="Q31" s="111">
        <f>Q32+Q33+Q34</f>
        <v>10.76</v>
      </c>
      <c r="R31" s="113">
        <f t="shared" si="10"/>
        <v>10.76</v>
      </c>
      <c r="S31" s="113">
        <f t="shared" si="10"/>
        <v>10.76</v>
      </c>
      <c r="T31" s="113">
        <f t="shared" si="10"/>
        <v>10.76</v>
      </c>
      <c r="U31" s="113">
        <f t="shared" si="10"/>
        <v>10.76</v>
      </c>
      <c r="V31" s="116">
        <f>V32+V33+V34</f>
        <v>10.76</v>
      </c>
      <c r="W31" s="113">
        <f t="shared" si="10"/>
        <v>10.76</v>
      </c>
    </row>
    <row r="32" spans="1:23" s="16" customFormat="1" ht="15.75" customHeight="1">
      <c r="A32" s="251"/>
      <c r="B32" s="261" t="s">
        <v>12</v>
      </c>
      <c r="C32" s="262"/>
      <c r="D32" s="13" t="s">
        <v>16</v>
      </c>
      <c r="E32" s="103">
        <v>10.76</v>
      </c>
      <c r="F32" s="103">
        <v>10.76</v>
      </c>
      <c r="G32" s="103">
        <v>10.76</v>
      </c>
      <c r="H32" s="103">
        <v>10.76</v>
      </c>
      <c r="I32" s="103">
        <v>10.76</v>
      </c>
      <c r="J32" s="103">
        <v>10.76</v>
      </c>
      <c r="K32" s="103">
        <v>10.76</v>
      </c>
      <c r="L32" s="103">
        <v>10.76</v>
      </c>
      <c r="M32" s="103">
        <v>10.76</v>
      </c>
      <c r="N32" s="103">
        <v>10.76</v>
      </c>
      <c r="O32" s="103">
        <v>10.76</v>
      </c>
      <c r="P32" s="103">
        <v>10.76</v>
      </c>
      <c r="Q32" s="103">
        <v>10.76</v>
      </c>
      <c r="R32" s="103">
        <v>10.76</v>
      </c>
      <c r="S32" s="103">
        <v>10.76</v>
      </c>
      <c r="T32" s="103">
        <v>10.76</v>
      </c>
      <c r="U32" s="103">
        <v>10.76</v>
      </c>
      <c r="V32" s="103">
        <v>10.76</v>
      </c>
      <c r="W32" s="103">
        <v>10.76</v>
      </c>
    </row>
    <row r="33" spans="1:23" s="16" customFormat="1" ht="15.75" customHeight="1">
      <c r="A33" s="251"/>
      <c r="B33" s="269" t="s">
        <v>13</v>
      </c>
      <c r="C33" s="270"/>
      <c r="D33" s="18" t="s">
        <v>16</v>
      </c>
      <c r="E33" s="103"/>
      <c r="F33" s="103"/>
      <c r="G33" s="103"/>
      <c r="H33" s="102"/>
      <c r="I33" s="104"/>
      <c r="J33" s="103"/>
      <c r="K33" s="105"/>
      <c r="L33" s="102"/>
      <c r="M33" s="105"/>
      <c r="N33" s="103"/>
      <c r="O33" s="103"/>
      <c r="P33" s="126"/>
      <c r="Q33" s="102"/>
      <c r="R33" s="102"/>
      <c r="S33" s="153"/>
      <c r="T33" s="19"/>
      <c r="U33" s="105"/>
      <c r="V33" s="105"/>
      <c r="W33" s="162"/>
    </row>
    <row r="34" spans="1:23" s="16" customFormat="1" ht="16.5" customHeight="1" thickBot="1">
      <c r="A34" s="251"/>
      <c r="B34" s="275" t="s">
        <v>14</v>
      </c>
      <c r="C34" s="276"/>
      <c r="D34" s="20" t="s">
        <v>16</v>
      </c>
      <c r="E34" s="107">
        <v>0</v>
      </c>
      <c r="F34" s="107">
        <v>0</v>
      </c>
      <c r="G34" s="107">
        <v>0</v>
      </c>
      <c r="H34" s="106">
        <v>0</v>
      </c>
      <c r="I34" s="108">
        <v>0</v>
      </c>
      <c r="J34" s="107">
        <v>0</v>
      </c>
      <c r="K34" s="109">
        <v>0</v>
      </c>
      <c r="L34" s="106">
        <v>0</v>
      </c>
      <c r="M34" s="109"/>
      <c r="N34" s="107"/>
      <c r="O34" s="107"/>
      <c r="P34" s="127"/>
      <c r="Q34" s="106">
        <v>0</v>
      </c>
      <c r="R34" s="106"/>
      <c r="S34" s="152"/>
      <c r="T34" s="10"/>
      <c r="U34" s="109"/>
      <c r="V34" s="109">
        <v>0</v>
      </c>
      <c r="W34" s="163"/>
    </row>
    <row r="35" spans="1:23" s="16" customFormat="1" ht="16.5" customHeight="1" thickBot="1">
      <c r="A35" s="251"/>
      <c r="B35" s="277" t="s">
        <v>17</v>
      </c>
      <c r="C35" s="278"/>
      <c r="D35" s="279"/>
      <c r="E35" s="118"/>
      <c r="F35" s="119"/>
      <c r="G35" s="119"/>
      <c r="H35" s="117"/>
      <c r="I35" s="120"/>
      <c r="J35" s="119"/>
      <c r="K35" s="121"/>
      <c r="L35" s="117"/>
      <c r="M35" s="122"/>
      <c r="N35" s="118"/>
      <c r="O35" s="119"/>
      <c r="P35" s="143"/>
      <c r="Q35" s="117"/>
      <c r="R35" s="117"/>
      <c r="S35" s="154"/>
      <c r="T35" s="25"/>
      <c r="U35" s="121"/>
      <c r="V35" s="122"/>
      <c r="W35" s="164"/>
    </row>
    <row r="36" spans="1:23" s="16" customFormat="1" ht="15.75" customHeight="1" thickBot="1">
      <c r="A36" s="251"/>
      <c r="B36" s="202"/>
      <c r="C36" s="21" t="s">
        <v>12</v>
      </c>
      <c r="D36" s="190" t="s">
        <v>62</v>
      </c>
      <c r="E36" s="103">
        <v>90.93</v>
      </c>
      <c r="F36" s="103">
        <v>90.93</v>
      </c>
      <c r="G36" s="103">
        <v>90.93</v>
      </c>
      <c r="H36" s="103">
        <v>90.93</v>
      </c>
      <c r="I36" s="103">
        <v>90.93</v>
      </c>
      <c r="J36" s="103">
        <v>90.93</v>
      </c>
      <c r="K36" s="103">
        <v>90.93</v>
      </c>
      <c r="L36" s="103">
        <v>90.93</v>
      </c>
      <c r="M36" s="103">
        <v>90.93</v>
      </c>
      <c r="N36" s="103">
        <v>90.93</v>
      </c>
      <c r="O36" s="103">
        <v>90.93</v>
      </c>
      <c r="P36" s="103">
        <v>90.93</v>
      </c>
      <c r="Q36" s="103">
        <v>90.93</v>
      </c>
      <c r="R36" s="103">
        <v>90.93</v>
      </c>
      <c r="S36" s="103">
        <v>90.93</v>
      </c>
      <c r="T36" s="103">
        <v>90.93</v>
      </c>
      <c r="U36" s="103">
        <v>90.93</v>
      </c>
      <c r="V36" s="103">
        <v>90.93</v>
      </c>
      <c r="W36" s="103">
        <v>90.93</v>
      </c>
    </row>
    <row r="37" spans="1:23" s="16" customFormat="1" ht="15.75" customHeight="1" thickBot="1">
      <c r="A37" s="251"/>
      <c r="B37" s="273" t="s">
        <v>59</v>
      </c>
      <c r="C37" s="274"/>
      <c r="D37" s="190" t="s">
        <v>60</v>
      </c>
      <c r="E37" s="103">
        <v>80453.12</v>
      </c>
      <c r="F37" s="103">
        <v>80453.12</v>
      </c>
      <c r="G37" s="103">
        <v>80453.12</v>
      </c>
      <c r="H37" s="103">
        <v>80453.12</v>
      </c>
      <c r="I37" s="103">
        <v>80453.12</v>
      </c>
      <c r="J37" s="103">
        <v>80453.12</v>
      </c>
      <c r="K37" s="103">
        <v>80453.12</v>
      </c>
      <c r="L37" s="103">
        <v>80453.12</v>
      </c>
      <c r="M37" s="103">
        <v>80453.12</v>
      </c>
      <c r="N37" s="103">
        <v>80453.12</v>
      </c>
      <c r="O37" s="103">
        <v>80453.12</v>
      </c>
      <c r="P37" s="103">
        <v>80453.12</v>
      </c>
      <c r="Q37" s="103">
        <v>80453.12</v>
      </c>
      <c r="R37" s="103">
        <v>80453.12</v>
      </c>
      <c r="S37" s="103">
        <v>80453.12</v>
      </c>
      <c r="T37" s="103">
        <v>80453.12</v>
      </c>
      <c r="U37" s="103">
        <v>80453.12</v>
      </c>
      <c r="V37" s="103">
        <v>80453.12</v>
      </c>
      <c r="W37" s="103">
        <v>80453.12</v>
      </c>
    </row>
    <row r="38" spans="1:26" s="16" customFormat="1" ht="27.75" customHeight="1" thickBot="1">
      <c r="A38" s="251"/>
      <c r="B38" s="273" t="s">
        <v>41</v>
      </c>
      <c r="C38" s="274"/>
      <c r="D38" s="212"/>
      <c r="E38" s="203">
        <f>SUM(E39:E40)</f>
        <v>1259.4574583895999</v>
      </c>
      <c r="F38" s="204">
        <f>SUM(F39:F40)</f>
        <v>1241.7543530661999</v>
      </c>
      <c r="G38" s="204">
        <f>SUM(G39:G40)</f>
        <v>1213.9335321124</v>
      </c>
      <c r="H38" s="123">
        <f>SUM(E38:G38)</f>
        <v>3715.1453435681997</v>
      </c>
      <c r="I38" s="204">
        <f>SUM(I39:I40)</f>
        <v>1152.5612433682</v>
      </c>
      <c r="J38" s="204">
        <f>SUM(J39:J40)</f>
        <v>1165.4465881341998</v>
      </c>
      <c r="K38" s="204">
        <f>SUM(K39:K40)</f>
        <v>1134.5837785929998</v>
      </c>
      <c r="L38" s="123">
        <f>SUM(I38:K38)</f>
        <v>3452.5916100953996</v>
      </c>
      <c r="M38" s="124">
        <f>SUM(H38+L38)</f>
        <v>7167.7369536636</v>
      </c>
      <c r="N38" s="187">
        <f>SUM(N39:N40)</f>
        <v>865.6755711999999</v>
      </c>
      <c r="O38" s="187">
        <f>SUM(O39:O40)</f>
        <v>865.6755711999999</v>
      </c>
      <c r="P38" s="187">
        <f>SUM(P39:P40)</f>
        <v>865.6755711999999</v>
      </c>
      <c r="Q38" s="123">
        <f>SUM(N38:P38)</f>
        <v>2597.0267135999998</v>
      </c>
      <c r="R38" s="123">
        <f>H38+L38+Q38</f>
        <v>9764.7636672636</v>
      </c>
      <c r="S38" s="187">
        <f>SUM(S39:S40)</f>
        <v>865.6755711999999</v>
      </c>
      <c r="T38" s="187">
        <f>SUM(T39:T40)</f>
        <v>865.6755711999999</v>
      </c>
      <c r="U38" s="187">
        <f>SUM(U39:U40)</f>
        <v>865.6755711999999</v>
      </c>
      <c r="V38" s="125">
        <f>SUM(S38:U38)</f>
        <v>2597.0267135999998</v>
      </c>
      <c r="W38" s="80">
        <f>M38+Q38+V38</f>
        <v>12361.7903808636</v>
      </c>
      <c r="X38" s="53"/>
      <c r="Y38" s="53"/>
      <c r="Z38" s="53"/>
    </row>
    <row r="39" spans="1:23" s="16" customFormat="1" ht="15.75" customHeight="1" thickBot="1">
      <c r="A39" s="251"/>
      <c r="B39" s="261" t="s">
        <v>12</v>
      </c>
      <c r="C39" s="262"/>
      <c r="D39" s="26" t="s">
        <v>19</v>
      </c>
      <c r="E39" s="103">
        <f>(E25+E15)*E36*1.18/1000</f>
        <v>393.78188718959996</v>
      </c>
      <c r="F39" s="103">
        <f>(F25+F15)*F36*1.18/1000</f>
        <v>376.0787818662</v>
      </c>
      <c r="G39" s="103">
        <f>(G25+G15)*G36*1.18/1000</f>
        <v>348.2579609124</v>
      </c>
      <c r="H39" s="117">
        <f>SUM(E39:G39)</f>
        <v>1118.1186299682</v>
      </c>
      <c r="I39" s="103">
        <f>(I25+I15)*I36*1.18/1000</f>
        <v>286.8856721682</v>
      </c>
      <c r="J39" s="103">
        <f>(J25+J15)*J36*1.18/1000</f>
        <v>299.7710169342</v>
      </c>
      <c r="K39" s="103">
        <f>(K25+K15)*K36*1.18/1000</f>
        <v>268.908207393</v>
      </c>
      <c r="L39" s="117">
        <f>SUM(I39:K39)</f>
        <v>855.5648964954</v>
      </c>
      <c r="M39" s="191">
        <f>SUM(H39+L39)</f>
        <v>1973.6835264636</v>
      </c>
      <c r="N39" s="103">
        <f>(N25+N15)*N36*1.18/1000</f>
        <v>0</v>
      </c>
      <c r="O39" s="103">
        <f>(O25+O15)*O36*1.18/1000</f>
        <v>0</v>
      </c>
      <c r="P39" s="103">
        <f>(P25+P15)*P36*1.18/1000</f>
        <v>0</v>
      </c>
      <c r="Q39" s="117">
        <f>SUM(N39:P39)</f>
        <v>0</v>
      </c>
      <c r="R39" s="117">
        <f>H39+L39+Q39</f>
        <v>1973.6835264636</v>
      </c>
      <c r="S39" s="103">
        <f>(S25+S15)*S36*1.18/1000</f>
        <v>0</v>
      </c>
      <c r="T39" s="103">
        <f>(T25+T15)*T36*1.18/1000</f>
        <v>0</v>
      </c>
      <c r="U39" s="103">
        <f>(U25+U15)*U36*1.18/1000</f>
        <v>0</v>
      </c>
      <c r="V39" s="122">
        <f>SUM(S39:U39)</f>
        <v>0</v>
      </c>
      <c r="W39" s="116">
        <f>M39+Q39+V39</f>
        <v>1973.6835264636</v>
      </c>
    </row>
    <row r="40" spans="1:23" s="16" customFormat="1" ht="16.5" thickBot="1">
      <c r="A40" s="251"/>
      <c r="B40" s="273" t="s">
        <v>61</v>
      </c>
      <c r="C40" s="274"/>
      <c r="D40" s="23" t="s">
        <v>19</v>
      </c>
      <c r="E40" s="103">
        <f>E37*E31/1000</f>
        <v>865.6755711999999</v>
      </c>
      <c r="F40" s="103">
        <f aca="true" t="shared" si="11" ref="F40:K40">F37*F31/1000</f>
        <v>865.6755711999999</v>
      </c>
      <c r="G40" s="103">
        <f t="shared" si="11"/>
        <v>865.6755711999999</v>
      </c>
      <c r="H40" s="103">
        <f>SUM(E40:G40)</f>
        <v>2597.0267135999998</v>
      </c>
      <c r="I40" s="103">
        <f t="shared" si="11"/>
        <v>865.6755711999999</v>
      </c>
      <c r="J40" s="103">
        <f t="shared" si="11"/>
        <v>865.6755711999999</v>
      </c>
      <c r="K40" s="103">
        <f t="shared" si="11"/>
        <v>865.6755711999999</v>
      </c>
      <c r="L40" s="103">
        <f>SUM(I40:K40)</f>
        <v>2597.0267135999998</v>
      </c>
      <c r="M40" s="103">
        <f>L40+H40</f>
        <v>5194.0534271999995</v>
      </c>
      <c r="N40" s="103">
        <f>N37*N31/1000</f>
        <v>865.6755711999999</v>
      </c>
      <c r="O40" s="103">
        <f>O37*O31/1000</f>
        <v>865.6755711999999</v>
      </c>
      <c r="P40" s="103">
        <f>P37*P31/1000</f>
        <v>865.6755711999999</v>
      </c>
      <c r="Q40" s="103">
        <f>SUM(N40:P40)</f>
        <v>2597.0267135999998</v>
      </c>
      <c r="R40" s="117">
        <f>H40+L40+Q40</f>
        <v>7791.080140799999</v>
      </c>
      <c r="S40" s="103">
        <f>S37*S31/1000</f>
        <v>865.6755711999999</v>
      </c>
      <c r="T40" s="103">
        <f>T37*T31/1000</f>
        <v>865.6755711999999</v>
      </c>
      <c r="U40" s="103">
        <f>U37*U31/1000</f>
        <v>865.6755711999999</v>
      </c>
      <c r="V40" s="103">
        <f>SUM(S40:U40)</f>
        <v>2597.0267135999998</v>
      </c>
      <c r="W40" s="116">
        <f>M40+Q40+V40</f>
        <v>10388.106854399999</v>
      </c>
    </row>
    <row r="41" spans="1:23" s="232" customFormat="1" ht="15.75">
      <c r="A41" s="251"/>
      <c r="B41" s="254"/>
      <c r="C41" s="225" t="s">
        <v>20</v>
      </c>
      <c r="D41" s="226" t="s">
        <v>19</v>
      </c>
      <c r="E41" s="227">
        <f aca="true" t="shared" si="12" ref="E41:O41">E38</f>
        <v>1259.4574583895999</v>
      </c>
      <c r="F41" s="228">
        <f t="shared" si="12"/>
        <v>1241.7543530661999</v>
      </c>
      <c r="G41" s="229">
        <f t="shared" si="12"/>
        <v>1213.9335321124</v>
      </c>
      <c r="H41" s="230">
        <f>H38</f>
        <v>3715.1453435681997</v>
      </c>
      <c r="I41" s="227">
        <f>I38</f>
        <v>1152.5612433682</v>
      </c>
      <c r="J41" s="228">
        <f t="shared" si="12"/>
        <v>1165.4465881341998</v>
      </c>
      <c r="K41" s="229">
        <f t="shared" si="12"/>
        <v>1134.5837785929998</v>
      </c>
      <c r="L41" s="230">
        <f>L38</f>
        <v>3452.5916100953996</v>
      </c>
      <c r="M41" s="229">
        <f t="shared" si="12"/>
        <v>7167.7369536636</v>
      </c>
      <c r="N41" s="227">
        <f t="shared" si="12"/>
        <v>865.6755711999999</v>
      </c>
      <c r="O41" s="228">
        <f t="shared" si="12"/>
        <v>865.6755711999999</v>
      </c>
      <c r="P41" s="231">
        <f>P38</f>
        <v>865.6755711999999</v>
      </c>
      <c r="Q41" s="230">
        <f>SUM(N41:P41)</f>
        <v>2597.0267135999998</v>
      </c>
      <c r="R41" s="230">
        <f>M41+N41+O41+P41</f>
        <v>9764.763667263598</v>
      </c>
      <c r="S41" s="227">
        <f>S38</f>
        <v>865.6755711999999</v>
      </c>
      <c r="T41" s="228">
        <f>T38</f>
        <v>865.6755711999999</v>
      </c>
      <c r="U41" s="229">
        <f>U38</f>
        <v>865.6755711999999</v>
      </c>
      <c r="V41" s="229">
        <f>SUM(S41:U41)</f>
        <v>2597.0267135999998</v>
      </c>
      <c r="W41" s="229">
        <f>H41+L41+Q41+V41</f>
        <v>12361.7903808636</v>
      </c>
    </row>
    <row r="42" spans="1:23" s="232" customFormat="1" ht="15.75">
      <c r="A42" s="251"/>
      <c r="B42" s="255"/>
      <c r="C42" s="233" t="s">
        <v>21</v>
      </c>
      <c r="D42" s="226" t="s">
        <v>19</v>
      </c>
      <c r="E42" s="234"/>
      <c r="F42" s="223"/>
      <c r="G42" s="235"/>
      <c r="H42" s="236">
        <f>SUM(E42:G42)</f>
        <v>0</v>
      </c>
      <c r="I42" s="234"/>
      <c r="J42" s="223"/>
      <c r="K42" s="235"/>
      <c r="L42" s="236">
        <f>SUM(I42:K42)</f>
        <v>0</v>
      </c>
      <c r="M42" s="235">
        <f>H42+L42</f>
        <v>0</v>
      </c>
      <c r="N42" s="234"/>
      <c r="O42" s="223"/>
      <c r="P42" s="237"/>
      <c r="Q42" s="236">
        <f>SUM(N42:P42)</f>
        <v>0</v>
      </c>
      <c r="R42" s="236">
        <f>M42+N42+O42+P42</f>
        <v>0</v>
      </c>
      <c r="S42" s="234"/>
      <c r="T42" s="223"/>
      <c r="U42" s="235"/>
      <c r="V42" s="235">
        <v>6762.995</v>
      </c>
      <c r="W42" s="235">
        <f>H42+L42+Q42+V42</f>
        <v>6762.995</v>
      </c>
    </row>
    <row r="43" spans="1:23" s="232" customFormat="1" ht="15.75">
      <c r="A43" s="251"/>
      <c r="B43" s="255"/>
      <c r="C43" s="238" t="s">
        <v>22</v>
      </c>
      <c r="D43" s="226" t="s">
        <v>19</v>
      </c>
      <c r="E43" s="234"/>
      <c r="F43" s="223">
        <f>E44</f>
        <v>1259.4574583895999</v>
      </c>
      <c r="G43" s="235">
        <f>F44</f>
        <v>2501.2118114557998</v>
      </c>
      <c r="H43" s="236">
        <f>E43</f>
        <v>0</v>
      </c>
      <c r="I43" s="234">
        <f>G44</f>
        <v>3715.1453435681997</v>
      </c>
      <c r="J43" s="223">
        <f>I44</f>
        <v>4867.7065869364</v>
      </c>
      <c r="K43" s="235">
        <f>J44</f>
        <v>6033.1531750706</v>
      </c>
      <c r="L43" s="236">
        <f>G44</f>
        <v>3715.1453435681997</v>
      </c>
      <c r="M43" s="235">
        <f>L43</f>
        <v>3715.1453435681997</v>
      </c>
      <c r="N43" s="234">
        <f>K44</f>
        <v>7167.7369536636</v>
      </c>
      <c r="O43" s="223">
        <f>N44</f>
        <v>8033.412524863599</v>
      </c>
      <c r="P43" s="237">
        <f>O44</f>
        <v>8899.088096063599</v>
      </c>
      <c r="Q43" s="236">
        <f>K44</f>
        <v>7167.7369536636</v>
      </c>
      <c r="R43" s="236">
        <f>H43</f>
        <v>0</v>
      </c>
      <c r="S43" s="234">
        <f>R44</f>
        <v>9764.763667263598</v>
      </c>
      <c r="T43" s="223">
        <f>S44</f>
        <v>10630.439238463598</v>
      </c>
      <c r="U43" s="235">
        <f>T44</f>
        <v>11496.114809663597</v>
      </c>
      <c r="V43" s="235">
        <f>P44</f>
        <v>9764.763667263598</v>
      </c>
      <c r="W43" s="235">
        <f>E43</f>
        <v>0</v>
      </c>
    </row>
    <row r="44" spans="1:23" s="232" customFormat="1" ht="16.5" thickBot="1">
      <c r="A44" s="253"/>
      <c r="B44" s="256"/>
      <c r="C44" s="239" t="s">
        <v>23</v>
      </c>
      <c r="D44" s="240" t="s">
        <v>19</v>
      </c>
      <c r="E44" s="241">
        <f aca="true" t="shared" si="13" ref="E44:L44">E41+E43-E42</f>
        <v>1259.4574583895999</v>
      </c>
      <c r="F44" s="242">
        <f t="shared" si="13"/>
        <v>2501.2118114557998</v>
      </c>
      <c r="G44" s="243">
        <f t="shared" si="13"/>
        <v>3715.1453435681997</v>
      </c>
      <c r="H44" s="244">
        <f t="shared" si="13"/>
        <v>3715.1453435681997</v>
      </c>
      <c r="I44" s="241">
        <f t="shared" si="13"/>
        <v>4867.7065869364</v>
      </c>
      <c r="J44" s="242">
        <f t="shared" si="13"/>
        <v>6033.1531750706</v>
      </c>
      <c r="K44" s="243">
        <f t="shared" si="13"/>
        <v>7167.7369536636</v>
      </c>
      <c r="L44" s="244">
        <f t="shared" si="13"/>
        <v>7167.7369536636</v>
      </c>
      <c r="M44" s="243">
        <f>K44</f>
        <v>7167.7369536636</v>
      </c>
      <c r="N44" s="245">
        <f>N41+N43-N42</f>
        <v>8033.412524863599</v>
      </c>
      <c r="O44" s="246">
        <f>O41+O43-O42</f>
        <v>8899.088096063599</v>
      </c>
      <c r="P44" s="247">
        <f>P41+P43-P42</f>
        <v>9764.763667263598</v>
      </c>
      <c r="Q44" s="244">
        <f>Q41+Q43-Q42</f>
        <v>9764.7636672636</v>
      </c>
      <c r="R44" s="244">
        <f>P44</f>
        <v>9764.763667263598</v>
      </c>
      <c r="S44" s="241">
        <f>S41+S43-S42</f>
        <v>10630.439238463598</v>
      </c>
      <c r="T44" s="242">
        <f>T41+T43-T42</f>
        <v>11496.114809663597</v>
      </c>
      <c r="U44" s="243">
        <f>U41+U43-U42</f>
        <v>12361.790380863597</v>
      </c>
      <c r="V44" s="243">
        <f>V41+V43-V42</f>
        <v>5598.795380863598</v>
      </c>
      <c r="W44" s="243">
        <f>U44</f>
        <v>12361.790380863597</v>
      </c>
    </row>
    <row r="45" spans="2:23" ht="16.5" thickBot="1">
      <c r="B45" s="267" t="s">
        <v>40</v>
      </c>
      <c r="C45" s="268"/>
      <c r="D45" s="213" t="s">
        <v>19</v>
      </c>
      <c r="E45" s="214">
        <f aca="true" t="shared" si="14" ref="E45:W45">E38-E22</f>
        <v>973.9269590975998</v>
      </c>
      <c r="F45" s="215">
        <f t="shared" si="14"/>
        <v>874.1901121415999</v>
      </c>
      <c r="G45" s="216">
        <f t="shared" si="14"/>
        <v>921.2461947396</v>
      </c>
      <c r="H45" s="217">
        <f t="shared" si="14"/>
        <v>2769.3632659788</v>
      </c>
      <c r="I45" s="218">
        <f t="shared" si="14"/>
        <v>1042.8421974778</v>
      </c>
      <c r="J45" s="215">
        <f t="shared" si="14"/>
        <v>892.0642712061998</v>
      </c>
      <c r="K45" s="219">
        <f t="shared" si="14"/>
        <v>985.2685622289998</v>
      </c>
      <c r="L45" s="217">
        <f t="shared" si="14"/>
        <v>2920.1750309129993</v>
      </c>
      <c r="M45" s="220">
        <f t="shared" si="14"/>
        <v>5689.5382968918</v>
      </c>
      <c r="N45" s="214">
        <f t="shared" si="14"/>
        <v>865.6755711999999</v>
      </c>
      <c r="O45" s="221">
        <f t="shared" si="14"/>
        <v>865.6755711999999</v>
      </c>
      <c r="P45" s="216">
        <f t="shared" si="14"/>
        <v>865.6755711999999</v>
      </c>
      <c r="Q45" s="217">
        <f t="shared" si="14"/>
        <v>2597.0267135999998</v>
      </c>
      <c r="R45" s="217">
        <f t="shared" si="14"/>
        <v>8286.5650104918</v>
      </c>
      <c r="S45" s="218">
        <f t="shared" si="14"/>
        <v>865.6755711999999</v>
      </c>
      <c r="T45" s="222">
        <f t="shared" si="14"/>
        <v>865.6755711999999</v>
      </c>
      <c r="U45" s="219">
        <f t="shared" si="14"/>
        <v>865.6755711999999</v>
      </c>
      <c r="V45" s="220">
        <f t="shared" si="14"/>
        <v>2597.0267135999998</v>
      </c>
      <c r="W45" s="220">
        <f t="shared" si="14"/>
        <v>10883.5917240918</v>
      </c>
    </row>
    <row r="46" ht="15.75" hidden="1">
      <c r="D46" s="265"/>
    </row>
    <row r="47" spans="2:4" ht="15.75" hidden="1">
      <c r="B47" s="30"/>
      <c r="D47" s="266"/>
    </row>
    <row r="48" spans="4:7" ht="15.75" hidden="1">
      <c r="D48" s="266"/>
      <c r="G48" s="54"/>
    </row>
    <row r="49" ht="15.75" hidden="1"/>
    <row r="50" ht="15.75" hidden="1">
      <c r="B50" s="30"/>
    </row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>
      <c r="C506" s="3" t="s">
        <v>66</v>
      </c>
    </row>
    <row r="507" spans="2:3" ht="15.75">
      <c r="B507" s="1"/>
      <c r="C507" s="1" t="s">
        <v>63</v>
      </c>
    </row>
    <row r="508" spans="1:7" ht="15.75">
      <c r="A508" s="1" t="s">
        <v>51</v>
      </c>
      <c r="G508" s="1" t="s">
        <v>64</v>
      </c>
    </row>
    <row r="509" spans="1:3" ht="15.75">
      <c r="A509" s="1" t="s">
        <v>51</v>
      </c>
      <c r="C509" s="3" t="s">
        <v>65</v>
      </c>
    </row>
    <row r="511" spans="2:8" ht="15.75">
      <c r="B511" s="249" t="s">
        <v>67</v>
      </c>
      <c r="C511" s="249"/>
      <c r="H511" s="1" t="s">
        <v>68</v>
      </c>
    </row>
    <row r="512" spans="2:3" ht="15.75">
      <c r="B512" s="293"/>
      <c r="C512" s="293"/>
    </row>
  </sheetData>
  <sheetProtection/>
  <mergeCells count="37">
    <mergeCell ref="B512:C512"/>
    <mergeCell ref="B19:B21"/>
    <mergeCell ref="B23:B24"/>
    <mergeCell ref="B28:C28"/>
    <mergeCell ref="B18:C18"/>
    <mergeCell ref="B26:C26"/>
    <mergeCell ref="B32:C32"/>
    <mergeCell ref="B29:C29"/>
    <mergeCell ref="B31:D31"/>
    <mergeCell ref="B30:C30"/>
    <mergeCell ref="D5:D6"/>
    <mergeCell ref="B16:C16"/>
    <mergeCell ref="B17:C17"/>
    <mergeCell ref="B25:C25"/>
    <mergeCell ref="B10:C11"/>
    <mergeCell ref="R2:W2"/>
    <mergeCell ref="B22:C22"/>
    <mergeCell ref="B5:C6"/>
    <mergeCell ref="B15:C15"/>
    <mergeCell ref="B27:C27"/>
    <mergeCell ref="B12:C13"/>
    <mergeCell ref="B40:C40"/>
    <mergeCell ref="B34:C34"/>
    <mergeCell ref="B35:D35"/>
    <mergeCell ref="B38:C38"/>
    <mergeCell ref="B37:C37"/>
    <mergeCell ref="B33:C33"/>
    <mergeCell ref="T1:W1"/>
    <mergeCell ref="B511:C511"/>
    <mergeCell ref="A7:A24"/>
    <mergeCell ref="A25:A44"/>
    <mergeCell ref="B41:B44"/>
    <mergeCell ref="B8:C9"/>
    <mergeCell ref="B39:C39"/>
    <mergeCell ref="B14:C14"/>
    <mergeCell ref="D46:D48"/>
    <mergeCell ref="B45:C45"/>
  </mergeCells>
  <printOptions/>
  <pageMargins left="0.1968503937007874" right="0.15748031496062992" top="0.15748031496062992" bottom="0.15748031496062992" header="0.15748031496062992" footer="0.196850393700787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2012-09-28T06:27:34Z</dcterms:modified>
  <cp:category/>
  <cp:version/>
  <cp:contentType/>
  <cp:contentStatus/>
</cp:coreProperties>
</file>