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<sst xmlns="http://schemas.openxmlformats.org/spreadsheetml/2006/main" count="108" uniqueCount="76">
  <si>
    <t>Показатели</t>
  </si>
  <si>
    <t>Един. измерений</t>
  </si>
  <si>
    <t>1 квартал</t>
  </si>
  <si>
    <t>2 квартал</t>
  </si>
  <si>
    <t>3 квартал</t>
  </si>
  <si>
    <t>4 квартал</t>
  </si>
  <si>
    <t>тыс.кВтч</t>
  </si>
  <si>
    <t>Потери всего, в т.ч.:</t>
  </si>
  <si>
    <t>% к отпуску в сеть</t>
  </si>
  <si>
    <t xml:space="preserve"> - нормативные</t>
  </si>
  <si>
    <t xml:space="preserve"> - сверхнормативные</t>
  </si>
  <si>
    <t>Объем оказанных услуг передачи электрической энергии, в т.ч.</t>
  </si>
  <si>
    <t>СН-1</t>
  </si>
  <si>
    <t>СН-II</t>
  </si>
  <si>
    <t>НН</t>
  </si>
  <si>
    <t>Величина оплачеваемой мощности, кВт</t>
  </si>
  <si>
    <t>кВт</t>
  </si>
  <si>
    <t>Тариф на оказание услуг  передачи электрической энергии:</t>
  </si>
  <si>
    <t>руб/кВтч (без НДС)</t>
  </si>
  <si>
    <t>тыс.руб с НДС</t>
  </si>
  <si>
    <t xml:space="preserve">Реализация </t>
  </si>
  <si>
    <t>Оплата (поступление.ден.средств)</t>
  </si>
  <si>
    <t>ДЗ на начало периода</t>
  </si>
  <si>
    <t>ДЗ на конец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</si>
  <si>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</si>
  <si>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</si>
  <si>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</si>
  <si>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</si>
  <si>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</si>
  <si>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</si>
  <si>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</si>
  <si>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</si>
  <si>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</si>
  <si>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</si>
  <si>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</si>
  <si>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Тариф на потери</t>
  </si>
  <si>
    <t>Объем потерь в т.ч.:</t>
  </si>
  <si>
    <t>Начисленно за потери</t>
  </si>
  <si>
    <t>Начисленно за потери в т.ч.:</t>
  </si>
  <si>
    <t>Результат от деятельности</t>
  </si>
  <si>
    <t>Начисленно за передачу электрической энергии:</t>
  </si>
  <si>
    <t>Передача электроэнергии</t>
  </si>
  <si>
    <t>Потери электроэнергии</t>
  </si>
  <si>
    <t>1 полугодие</t>
  </si>
  <si>
    <t>декабрь</t>
  </si>
  <si>
    <t>9 мес.</t>
  </si>
  <si>
    <t xml:space="preserve"> </t>
  </si>
  <si>
    <t>Отпуск из сети в смежные ТСО</t>
  </si>
  <si>
    <t>Наименование организации</t>
  </si>
  <si>
    <t xml:space="preserve"> ГОД</t>
  </si>
  <si>
    <t>Расход электроэнергии на хозяйственные нужды</t>
  </si>
  <si>
    <t>УМПП "Горэлектросеть" ЗАТО Александровск Мурманской области</t>
  </si>
  <si>
    <t>ставка на содержание сетей</t>
  </si>
  <si>
    <t>руб/Мвтмес. (без НДС)</t>
  </si>
  <si>
    <t>содержание электрических сетей</t>
  </si>
  <si>
    <t>руб/МВтч (без НДС)</t>
  </si>
  <si>
    <t xml:space="preserve">Оплата за передачу электрической энергии состоит из двух тарифов:   1. тариф на оказание услуг по передаче руб/МВтч </t>
  </si>
  <si>
    <t>2. ставка на содержание сетей  руб/Мвтмес.</t>
  </si>
  <si>
    <t>В объем оказанных услуг передачи электрической энергии не входит расход на хозяйственные нужды.</t>
  </si>
  <si>
    <t>Оплата за передачу электрической энергии производиться исходя из объема оказанных услуг передачи эл.энергии включающих в себя объем потерь.</t>
  </si>
  <si>
    <t xml:space="preserve">СН-II </t>
  </si>
  <si>
    <t xml:space="preserve">НН </t>
  </si>
  <si>
    <t>Население (в домах с эл. пл.)</t>
  </si>
  <si>
    <t xml:space="preserve">Население (в домах с газ. пл.) </t>
  </si>
  <si>
    <t>Отпуск в сеть всего</t>
  </si>
  <si>
    <t>Отпуск в сеть,  без собственных нужд</t>
  </si>
  <si>
    <t>Исполнитель: Герасимова Ольга Викторовна</t>
  </si>
  <si>
    <t>Расшифровка баланса электроэнергии за 2018 год</t>
  </si>
  <si>
    <t xml:space="preserve">       нерегулируемые за 2018 г.</t>
  </si>
  <si>
    <t xml:space="preserve">      сверхлимит 2018</t>
  </si>
  <si>
    <t xml:space="preserve">       нерегулируемые за 2018 г. (перерасч.)</t>
  </si>
  <si>
    <t xml:space="preserve">  сверхлимит 2018</t>
  </si>
  <si>
    <t xml:space="preserve">  нерегулируемые за 2018 г.  (перерасч.) </t>
  </si>
  <si>
    <t xml:space="preserve">  нерегулируемые за 2018 г.</t>
  </si>
  <si>
    <t xml:space="preserve">   сверхлимит 2018</t>
  </si>
  <si>
    <t>Руководитель: Леттиев Андрей Валерьевич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</si>
</sst>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#,##0.0"/>
    <numFmt numFmtId="168" formatCode="0.0%"/>
    <numFmt numFmtId="169" formatCode="0.000%"/>
    <numFmt numFmtId="170" formatCode="#,##0.000000"/>
    <numFmt numFmtId="171" formatCode="#,##0.0000000"/>
    <numFmt numFmtId="172" formatCode="#,##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u val="single"/>
      <sz val="13"/>
      <name val="Times New Roman"/>
      <family val="1"/>
    </font>
    <font>
      <b/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10" xfId="54" applyFont="1" applyFill="1" applyBorder="1" applyAlignment="1">
      <alignment vertical="center" wrapText="1"/>
      <protection/>
    </xf>
    <xf numFmtId="0" fontId="4" fillId="0" borderId="11" xfId="54" applyFont="1" applyFill="1" applyBorder="1" applyAlignment="1">
      <alignment vertical="center" wrapText="1"/>
      <protection/>
    </xf>
    <xf numFmtId="0" fontId="4" fillId="0" borderId="12" xfId="54" applyFont="1" applyFill="1" applyBorder="1" applyAlignment="1">
      <alignment vertical="center" wrapText="1"/>
      <protection/>
    </xf>
    <xf numFmtId="0" fontId="5" fillId="0" borderId="12" xfId="54" applyFont="1" applyFill="1" applyBorder="1" applyAlignment="1">
      <alignment vertical="center" wrapText="1"/>
      <protection/>
    </xf>
    <xf numFmtId="0" fontId="4" fillId="0" borderId="13" xfId="54" applyFont="1" applyFill="1" applyBorder="1" applyAlignment="1">
      <alignment vertical="center" wrapText="1"/>
      <protection/>
    </xf>
    <xf numFmtId="0" fontId="4" fillId="0" borderId="0" xfId="54" applyFont="1" applyFill="1" applyBorder="1" applyAlignment="1">
      <alignment vertical="center" wrapText="1"/>
      <protection/>
    </xf>
    <xf numFmtId="0" fontId="4" fillId="0" borderId="14" xfId="54" applyFont="1" applyFill="1" applyBorder="1" applyAlignment="1">
      <alignment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4" fillId="0" borderId="21" xfId="54" applyFont="1" applyFill="1" applyBorder="1" applyAlignment="1">
      <alignment horizontal="center" vertical="center" wrapText="1"/>
      <protection/>
    </xf>
    <xf numFmtId="0" fontId="5" fillId="0" borderId="22" xfId="54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23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0" fontId="5" fillId="0" borderId="25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21" xfId="54" applyFont="1" applyFill="1" applyBorder="1" applyAlignment="1">
      <alignment vertical="center" wrapText="1"/>
      <protection/>
    </xf>
    <xf numFmtId="0" fontId="7" fillId="0" borderId="15" xfId="54" applyFont="1" applyFill="1" applyBorder="1" applyAlignment="1">
      <alignment horizontal="left" vertical="center"/>
      <protection/>
    </xf>
    <xf numFmtId="0" fontId="5" fillId="0" borderId="26" xfId="54" applyFont="1" applyFill="1" applyBorder="1" applyAlignment="1">
      <alignment horizontal="center" vertical="center" wrapText="1"/>
      <protection/>
    </xf>
    <xf numFmtId="0" fontId="5" fillId="0" borderId="27" xfId="54" applyFont="1" applyFill="1" applyBorder="1" applyAlignment="1">
      <alignment horizontal="center" vertical="center" wrapText="1"/>
      <protection/>
    </xf>
    <xf numFmtId="165" fontId="5" fillId="0" borderId="28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29" xfId="54" applyFont="1" applyFill="1" applyBorder="1" applyAlignment="1">
      <alignment horizontal="center" vertical="center" wrapText="1"/>
      <protection/>
    </xf>
    <xf numFmtId="165" fontId="5" fillId="0" borderId="11" xfId="54" applyNumberFormat="1" applyFont="1" applyFill="1" applyBorder="1">
      <alignment/>
      <protection/>
    </xf>
    <xf numFmtId="165" fontId="4" fillId="0" borderId="28" xfId="54" applyNumberFormat="1" applyFont="1" applyFill="1" applyBorder="1">
      <alignment/>
      <protection/>
    </xf>
    <xf numFmtId="165" fontId="4" fillId="0" borderId="13" xfId="54" applyNumberFormat="1" applyFont="1" applyFill="1" applyBorder="1">
      <alignment/>
      <protection/>
    </xf>
    <xf numFmtId="0" fontId="8" fillId="0" borderId="11" xfId="54" applyFont="1" applyFill="1" applyBorder="1" applyAlignment="1">
      <alignment vertical="center"/>
      <protection/>
    </xf>
    <xf numFmtId="0" fontId="8" fillId="0" borderId="13" xfId="54" applyFont="1" applyFill="1" applyBorder="1" applyAlignment="1">
      <alignment vertical="center"/>
      <protection/>
    </xf>
    <xf numFmtId="1" fontId="4" fillId="0" borderId="28" xfId="55" applyNumberFormat="1" applyFont="1" applyFill="1" applyBorder="1" applyAlignment="1">
      <alignment horizontal="center" shrinkToFit="1" readingOrder="1"/>
      <protection/>
    </xf>
    <xf numFmtId="0" fontId="5" fillId="0" borderId="0" xfId="54" applyFont="1" applyFill="1" applyBorder="1">
      <alignment/>
      <protection/>
    </xf>
    <xf numFmtId="1" fontId="5" fillId="0" borderId="30" xfId="55" applyNumberFormat="1" applyFont="1" applyFill="1" applyBorder="1" applyAlignment="1">
      <alignment horizontal="center" shrinkToFit="1" readingOrder="1"/>
      <protection/>
    </xf>
    <xf numFmtId="1" fontId="5" fillId="0" borderId="31" xfId="55" applyNumberFormat="1" applyFont="1" applyFill="1" applyBorder="1" applyAlignment="1">
      <alignment horizontal="center" shrinkToFit="1" readingOrder="1"/>
      <protection/>
    </xf>
    <xf numFmtId="10" fontId="5" fillId="0" borderId="32" xfId="60" applyNumberFormat="1" applyFont="1" applyFill="1" applyBorder="1" applyAlignment="1">
      <alignment/>
    </xf>
    <xf numFmtId="1" fontId="5" fillId="0" borderId="33" xfId="55" applyNumberFormat="1" applyFont="1" applyFill="1" applyBorder="1" applyAlignment="1">
      <alignment horizontal="center" shrinkToFit="1" readingOrder="1"/>
      <protection/>
    </xf>
    <xf numFmtId="165" fontId="5" fillId="0" borderId="32" xfId="54" applyNumberFormat="1" applyFont="1" applyFill="1" applyBorder="1">
      <alignment/>
      <protection/>
    </xf>
    <xf numFmtId="165" fontId="5" fillId="0" borderId="34" xfId="54" applyNumberFormat="1" applyFont="1" applyFill="1" applyBorder="1">
      <alignment/>
      <protection/>
    </xf>
    <xf numFmtId="165" fontId="5" fillId="0" borderId="33" xfId="54" applyNumberFormat="1" applyFont="1" applyFill="1" applyBorder="1">
      <alignment/>
      <protection/>
    </xf>
    <xf numFmtId="165" fontId="5" fillId="0" borderId="35" xfId="54" applyNumberFormat="1" applyFont="1" applyFill="1" applyBorder="1">
      <alignment/>
      <protection/>
    </xf>
    <xf numFmtId="165" fontId="5" fillId="0" borderId="36" xfId="54" applyNumberFormat="1" applyFont="1" applyFill="1" applyBorder="1">
      <alignment/>
      <protection/>
    </xf>
    <xf numFmtId="165" fontId="5" fillId="0" borderId="37" xfId="61" applyNumberFormat="1" applyFont="1" applyFill="1" applyBorder="1" applyAlignment="1">
      <alignment/>
    </xf>
    <xf numFmtId="1" fontId="5" fillId="0" borderId="37" xfId="55" applyNumberFormat="1" applyFont="1" applyFill="1" applyBorder="1" applyAlignment="1">
      <alignment horizontal="center" shrinkToFit="1" readingOrder="1"/>
      <protection/>
    </xf>
    <xf numFmtId="165" fontId="5" fillId="0" borderId="38" xfId="54" applyNumberFormat="1" applyFont="1" applyFill="1" applyBorder="1">
      <alignment/>
      <protection/>
    </xf>
    <xf numFmtId="165" fontId="5" fillId="0" borderId="0" xfId="54" applyNumberFormat="1" applyFont="1" applyFill="1" applyBorder="1">
      <alignment/>
      <protection/>
    </xf>
    <xf numFmtId="10" fontId="5" fillId="0" borderId="0" xfId="54" applyNumberFormat="1" applyFont="1" applyFill="1" applyBorder="1">
      <alignment/>
      <protection/>
    </xf>
    <xf numFmtId="1" fontId="5" fillId="0" borderId="28" xfId="55" applyNumberFormat="1" applyFont="1" applyFill="1" applyBorder="1" applyAlignment="1">
      <alignment horizontal="center" shrinkToFit="1" readingOrder="1"/>
      <protection/>
    </xf>
    <xf numFmtId="10" fontId="5" fillId="0" borderId="39" xfId="60" applyNumberFormat="1" applyFont="1" applyFill="1" applyBorder="1" applyAlignment="1">
      <alignment/>
    </xf>
    <xf numFmtId="10" fontId="5" fillId="0" borderId="40" xfId="60" applyNumberFormat="1" applyFont="1" applyFill="1" applyBorder="1" applyAlignment="1">
      <alignment/>
    </xf>
    <xf numFmtId="10" fontId="5" fillId="0" borderId="41" xfId="60" applyNumberFormat="1" applyFont="1" applyFill="1" applyBorder="1" applyAlignment="1">
      <alignment/>
    </xf>
    <xf numFmtId="10" fontId="5" fillId="0" borderId="28" xfId="60" applyNumberFormat="1" applyFont="1" applyFill="1" applyBorder="1" applyAlignment="1">
      <alignment/>
    </xf>
    <xf numFmtId="165" fontId="5" fillId="0" borderId="41" xfId="60" applyNumberFormat="1" applyFont="1" applyFill="1" applyBorder="1" applyAlignment="1">
      <alignment/>
    </xf>
    <xf numFmtId="165" fontId="5" fillId="0" borderId="39" xfId="60" applyNumberFormat="1" applyFont="1" applyFill="1" applyBorder="1" applyAlignment="1">
      <alignment/>
    </xf>
    <xf numFmtId="165" fontId="5" fillId="0" borderId="40" xfId="60" applyNumberFormat="1" applyFont="1" applyFill="1" applyBorder="1" applyAlignment="1">
      <alignment/>
    </xf>
    <xf numFmtId="10" fontId="5" fillId="0" borderId="40" xfId="61" applyNumberFormat="1" applyFont="1" applyFill="1" applyBorder="1" applyAlignment="1">
      <alignment/>
    </xf>
    <xf numFmtId="1" fontId="4" fillId="0" borderId="37" xfId="55" applyNumberFormat="1" applyFont="1" applyFill="1" applyBorder="1" applyAlignment="1">
      <alignment horizontal="center" shrinkToFit="1" readingOrder="1"/>
      <protection/>
    </xf>
    <xf numFmtId="165" fontId="5" fillId="0" borderId="42" xfId="61" applyNumberFormat="1" applyFont="1" applyFill="1" applyBorder="1" applyAlignment="1">
      <alignment/>
    </xf>
    <xf numFmtId="165" fontId="5" fillId="0" borderId="17" xfId="61" applyNumberFormat="1" applyFont="1" applyFill="1" applyBorder="1" applyAlignment="1">
      <alignment/>
    </xf>
    <xf numFmtId="165" fontId="5" fillId="0" borderId="19" xfId="61" applyNumberFormat="1" applyFont="1" applyFill="1" applyBorder="1" applyAlignment="1">
      <alignment/>
    </xf>
    <xf numFmtId="0" fontId="5" fillId="0" borderId="0" xfId="54" applyFont="1" applyFill="1" applyBorder="1" applyAlignment="1">
      <alignment horizontal="right"/>
      <protection/>
    </xf>
    <xf numFmtId="10" fontId="5" fillId="0" borderId="0" xfId="60" applyNumberFormat="1" applyFont="1" applyFill="1" applyBorder="1" applyAlignment="1">
      <alignment/>
    </xf>
    <xf numFmtId="165" fontId="5" fillId="0" borderId="43" xfId="61" applyNumberFormat="1" applyFont="1" applyFill="1" applyBorder="1" applyAlignment="1">
      <alignment/>
    </xf>
    <xf numFmtId="1" fontId="5" fillId="0" borderId="14" xfId="55" applyNumberFormat="1" applyFont="1" applyFill="1" applyBorder="1" applyAlignment="1">
      <alignment horizontal="center" shrinkToFit="1" readingOrder="1"/>
      <protection/>
    </xf>
    <xf numFmtId="165" fontId="5" fillId="0" borderId="26" xfId="61" applyNumberFormat="1" applyFont="1" applyFill="1" applyBorder="1" applyAlignment="1">
      <alignment/>
    </xf>
    <xf numFmtId="165" fontId="5" fillId="0" borderId="0" xfId="61" applyNumberFormat="1" applyFont="1" applyFill="1" applyBorder="1" applyAlignment="1">
      <alignment/>
    </xf>
    <xf numFmtId="165" fontId="5" fillId="0" borderId="44" xfId="61" applyNumberFormat="1" applyFont="1" applyFill="1" applyBorder="1" applyAlignment="1">
      <alignment/>
    </xf>
    <xf numFmtId="165" fontId="5" fillId="0" borderId="23" xfId="61" applyNumberFormat="1" applyFont="1" applyFill="1" applyBorder="1" applyAlignment="1">
      <alignment/>
    </xf>
    <xf numFmtId="165" fontId="5" fillId="0" borderId="24" xfId="61" applyNumberFormat="1" applyFont="1" applyFill="1" applyBorder="1" applyAlignment="1">
      <alignment/>
    </xf>
    <xf numFmtId="165" fontId="5" fillId="0" borderId="45" xfId="61" applyNumberFormat="1" applyFont="1" applyFill="1" applyBorder="1" applyAlignment="1">
      <alignment/>
    </xf>
    <xf numFmtId="165" fontId="5" fillId="0" borderId="46" xfId="61" applyNumberFormat="1" applyFont="1" applyFill="1" applyBorder="1" applyAlignment="1">
      <alignment/>
    </xf>
    <xf numFmtId="165" fontId="5" fillId="0" borderId="25" xfId="61" applyNumberFormat="1" applyFont="1" applyFill="1" applyBorder="1" applyAlignment="1">
      <alignment/>
    </xf>
    <xf numFmtId="165" fontId="5" fillId="0" borderId="14" xfId="61" applyNumberFormat="1" applyFont="1" applyFill="1" applyBorder="1" applyAlignment="1">
      <alignment/>
    </xf>
    <xf numFmtId="165" fontId="5" fillId="0" borderId="47" xfId="61" applyNumberFormat="1" applyFont="1" applyFill="1" applyBorder="1" applyAlignment="1">
      <alignment/>
    </xf>
    <xf numFmtId="165" fontId="5" fillId="0" borderId="48" xfId="61" applyNumberFormat="1" applyFont="1" applyFill="1" applyBorder="1" applyAlignment="1">
      <alignment/>
    </xf>
    <xf numFmtId="165" fontId="5" fillId="0" borderId="16" xfId="61" applyNumberFormat="1" applyFont="1" applyFill="1" applyBorder="1" applyAlignment="1">
      <alignment/>
    </xf>
    <xf numFmtId="0" fontId="5" fillId="0" borderId="36" xfId="54" applyFont="1" applyFill="1" applyBorder="1" applyAlignment="1">
      <alignment vertical="center" wrapText="1"/>
      <protection/>
    </xf>
    <xf numFmtId="1" fontId="5" fillId="0" borderId="37" xfId="55" applyNumberFormat="1" applyFont="1" applyFill="1" applyBorder="1" applyAlignment="1">
      <alignment horizontal="center" shrinkToFit="1"/>
      <protection/>
    </xf>
    <xf numFmtId="166" fontId="5" fillId="0" borderId="32" xfId="61" applyNumberFormat="1" applyFont="1" applyFill="1" applyBorder="1" applyAlignment="1">
      <alignment/>
    </xf>
    <xf numFmtId="166" fontId="5" fillId="0" borderId="17" xfId="61" applyNumberFormat="1" applyFont="1" applyFill="1" applyBorder="1" applyAlignment="1">
      <alignment/>
    </xf>
    <xf numFmtId="0" fontId="5" fillId="0" borderId="49" xfId="54" applyFont="1" applyFill="1" applyBorder="1" applyAlignment="1">
      <alignment vertical="center" wrapText="1"/>
      <protection/>
    </xf>
    <xf numFmtId="1" fontId="5" fillId="0" borderId="14" xfId="55" applyNumberFormat="1" applyFont="1" applyFill="1" applyBorder="1" applyAlignment="1">
      <alignment horizontal="center" shrinkToFit="1"/>
      <protection/>
    </xf>
    <xf numFmtId="166" fontId="5" fillId="0" borderId="46" xfId="61" applyNumberFormat="1" applyFont="1" applyFill="1" applyBorder="1" applyAlignment="1">
      <alignment/>
    </xf>
    <xf numFmtId="166" fontId="5" fillId="0" borderId="47" xfId="61" applyNumberFormat="1" applyFont="1" applyFill="1" applyBorder="1" applyAlignment="1">
      <alignment/>
    </xf>
    <xf numFmtId="0" fontId="5" fillId="0" borderId="28" xfId="54" applyFont="1" applyFill="1" applyBorder="1" applyAlignment="1">
      <alignment horizontal="left" vertical="center" wrapText="1"/>
      <protection/>
    </xf>
    <xf numFmtId="0" fontId="5" fillId="0" borderId="36" xfId="54" applyFont="1" applyFill="1" applyBorder="1" applyAlignment="1">
      <alignment vertical="center"/>
      <protection/>
    </xf>
    <xf numFmtId="0" fontId="5" fillId="0" borderId="33" xfId="54" applyFont="1" applyFill="1" applyBorder="1" applyAlignment="1">
      <alignment horizontal="left" vertical="center" wrapText="1"/>
      <protection/>
    </xf>
    <xf numFmtId="0" fontId="5" fillId="0" borderId="44" xfId="54" applyFont="1" applyFill="1" applyBorder="1" applyAlignment="1">
      <alignment horizontal="left" vertical="center" wrapText="1"/>
      <protection/>
    </xf>
    <xf numFmtId="1" fontId="5" fillId="0" borderId="28" xfId="55" applyNumberFormat="1" applyFont="1" applyFill="1" applyBorder="1" applyAlignment="1">
      <alignment horizontal="center" shrinkToFit="1"/>
      <protection/>
    </xf>
    <xf numFmtId="1" fontId="5" fillId="0" borderId="33" xfId="55" applyNumberFormat="1" applyFont="1" applyFill="1" applyBorder="1" applyAlignment="1">
      <alignment horizontal="center" shrinkToFit="1"/>
      <protection/>
    </xf>
    <xf numFmtId="165" fontId="5" fillId="0" borderId="30" xfId="54" applyNumberFormat="1" applyFont="1" applyFill="1" applyBorder="1">
      <alignment/>
      <protection/>
    </xf>
    <xf numFmtId="0" fontId="4" fillId="0" borderId="0" xfId="54" applyFont="1" applyFill="1" applyBorder="1" applyAlignment="1">
      <alignment/>
      <protection/>
    </xf>
    <xf numFmtId="0" fontId="5" fillId="0" borderId="0" xfId="54" applyFont="1" applyFill="1" applyBorder="1" applyAlignment="1">
      <alignment/>
      <protection/>
    </xf>
    <xf numFmtId="1" fontId="4" fillId="0" borderId="44" xfId="55" applyNumberFormat="1" applyFont="1" applyFill="1" applyBorder="1" applyAlignment="1">
      <alignment horizontal="center" shrinkToFit="1"/>
      <protection/>
    </xf>
    <xf numFmtId="165" fontId="4" fillId="0" borderId="46" xfId="54" applyNumberFormat="1" applyFont="1" applyFill="1" applyBorder="1">
      <alignment/>
      <protection/>
    </xf>
    <xf numFmtId="165" fontId="4" fillId="0" borderId="44" xfId="54" applyNumberFormat="1" applyFont="1" applyFill="1" applyBorder="1">
      <alignment/>
      <protection/>
    </xf>
    <xf numFmtId="165" fontId="4" fillId="0" borderId="47" xfId="54" applyNumberFormat="1" applyFont="1" applyFill="1" applyBorder="1">
      <alignment/>
      <protection/>
    </xf>
    <xf numFmtId="165" fontId="4" fillId="0" borderId="49" xfId="54" applyNumberFormat="1" applyFont="1" applyFill="1" applyBorder="1">
      <alignment/>
      <protection/>
    </xf>
    <xf numFmtId="165" fontId="4" fillId="0" borderId="38" xfId="54" applyNumberFormat="1" applyFont="1" applyFill="1" applyBorder="1">
      <alignment/>
      <protection/>
    </xf>
    <xf numFmtId="165" fontId="4" fillId="0" borderId="50" xfId="54" applyNumberFormat="1" applyFont="1" applyFill="1" applyBorder="1">
      <alignment/>
      <protection/>
    </xf>
    <xf numFmtId="165" fontId="4" fillId="0" borderId="44" xfId="61" applyNumberFormat="1" applyFont="1" applyFill="1" applyBorder="1" applyAlignment="1">
      <alignment/>
    </xf>
    <xf numFmtId="1" fontId="5" fillId="0" borderId="30" xfId="55" applyNumberFormat="1" applyFont="1" applyFill="1" applyBorder="1" applyAlignment="1">
      <alignment horizontal="center" shrinkToFit="1"/>
      <protection/>
    </xf>
    <xf numFmtId="165" fontId="5" fillId="0" borderId="17" xfId="54" applyNumberFormat="1" applyFont="1" applyFill="1" applyBorder="1">
      <alignment/>
      <protection/>
    </xf>
    <xf numFmtId="165" fontId="5" fillId="0" borderId="37" xfId="54" applyNumberFormat="1" applyFont="1" applyFill="1" applyBorder="1">
      <alignment/>
      <protection/>
    </xf>
    <xf numFmtId="165" fontId="5" fillId="0" borderId="19" xfId="54" applyNumberFormat="1" applyFont="1" applyFill="1" applyBorder="1">
      <alignment/>
      <protection/>
    </xf>
    <xf numFmtId="165" fontId="5" fillId="0" borderId="43" xfId="54" applyNumberFormat="1" applyFont="1" applyFill="1" applyBorder="1">
      <alignment/>
      <protection/>
    </xf>
    <xf numFmtId="165" fontId="5" fillId="0" borderId="22" xfId="54" applyNumberFormat="1" applyFont="1" applyFill="1" applyBorder="1">
      <alignment/>
      <protection/>
    </xf>
    <xf numFmtId="4" fontId="5" fillId="0" borderId="19" xfId="54" applyNumberFormat="1" applyFont="1" applyFill="1" applyBorder="1">
      <alignment/>
      <protection/>
    </xf>
    <xf numFmtId="4" fontId="5" fillId="0" borderId="17" xfId="54" applyNumberFormat="1" applyFont="1" applyFill="1" applyBorder="1">
      <alignment/>
      <protection/>
    </xf>
    <xf numFmtId="165" fontId="4" fillId="0" borderId="43" xfId="54" applyNumberFormat="1" applyFont="1" applyFill="1" applyBorder="1">
      <alignment/>
      <protection/>
    </xf>
    <xf numFmtId="165" fontId="5" fillId="0" borderId="46" xfId="54" applyNumberFormat="1" applyFont="1" applyFill="1" applyBorder="1">
      <alignment/>
      <protection/>
    </xf>
    <xf numFmtId="165" fontId="5" fillId="0" borderId="44" xfId="54" applyNumberFormat="1" applyFont="1" applyFill="1" applyBorder="1">
      <alignment/>
      <protection/>
    </xf>
    <xf numFmtId="165" fontId="5" fillId="0" borderId="47" xfId="54" applyNumberFormat="1" applyFont="1" applyFill="1" applyBorder="1">
      <alignment/>
      <protection/>
    </xf>
    <xf numFmtId="165" fontId="5" fillId="0" borderId="49" xfId="54" applyNumberFormat="1" applyFont="1" applyFill="1" applyBorder="1">
      <alignment/>
      <protection/>
    </xf>
    <xf numFmtId="165" fontId="5" fillId="0" borderId="50" xfId="54" applyNumberFormat="1" applyFont="1" applyFill="1" applyBorder="1">
      <alignment/>
      <protection/>
    </xf>
    <xf numFmtId="3" fontId="5" fillId="0" borderId="47" xfId="54" applyNumberFormat="1" applyFont="1" applyFill="1" applyBorder="1">
      <alignment/>
      <protection/>
    </xf>
    <xf numFmtId="3" fontId="5" fillId="0" borderId="46" xfId="54" applyNumberFormat="1" applyFont="1" applyFill="1" applyBorder="1">
      <alignment/>
      <protection/>
    </xf>
    <xf numFmtId="165" fontId="5" fillId="0" borderId="39" xfId="54" applyNumberFormat="1" applyFont="1" applyFill="1" applyBorder="1" applyAlignment="1">
      <alignment horizontal="right" vertical="center"/>
      <protection/>
    </xf>
    <xf numFmtId="165" fontId="5" fillId="0" borderId="40" xfId="54" applyNumberFormat="1" applyFont="1" applyFill="1" applyBorder="1" applyAlignment="1">
      <alignment horizontal="right" vertical="center"/>
      <protection/>
    </xf>
    <xf numFmtId="165" fontId="5" fillId="0" borderId="28" xfId="54" applyNumberFormat="1" applyFont="1" applyFill="1" applyBorder="1" applyAlignment="1">
      <alignment horizontal="right" vertical="center"/>
      <protection/>
    </xf>
    <xf numFmtId="165" fontId="5" fillId="0" borderId="51" xfId="54" applyNumberFormat="1" applyFont="1" applyFill="1" applyBorder="1" applyAlignment="1">
      <alignment horizontal="right" vertical="center"/>
      <protection/>
    </xf>
    <xf numFmtId="165" fontId="5" fillId="0" borderId="52" xfId="54" applyNumberFormat="1" applyFont="1" applyFill="1" applyBorder="1" applyAlignment="1">
      <alignment horizontal="right" vertical="center"/>
      <protection/>
    </xf>
    <xf numFmtId="165" fontId="5" fillId="0" borderId="13" xfId="54" applyNumberFormat="1" applyFont="1" applyFill="1" applyBorder="1" applyAlignment="1">
      <alignment horizontal="right" vertical="center"/>
      <protection/>
    </xf>
    <xf numFmtId="165" fontId="5" fillId="0" borderId="41" xfId="54" applyNumberFormat="1" applyFont="1" applyFill="1" applyBorder="1" applyAlignment="1">
      <alignment horizontal="right" vertical="center"/>
      <protection/>
    </xf>
    <xf numFmtId="164" fontId="5" fillId="0" borderId="51" xfId="54" applyNumberFormat="1" applyFont="1" applyFill="1" applyBorder="1" applyAlignment="1">
      <alignment horizontal="right" vertical="center"/>
      <protection/>
    </xf>
    <xf numFmtId="164" fontId="5" fillId="0" borderId="40" xfId="54" applyNumberFormat="1" applyFont="1" applyFill="1" applyBorder="1" applyAlignment="1">
      <alignment horizontal="right" vertical="center"/>
      <protection/>
    </xf>
    <xf numFmtId="165" fontId="4" fillId="0" borderId="13" xfId="54" applyNumberFormat="1" applyFont="1" applyFill="1" applyBorder="1" applyAlignment="1">
      <alignment horizontal="right" vertical="center"/>
      <protection/>
    </xf>
    <xf numFmtId="0" fontId="4" fillId="0" borderId="10" xfId="54" applyFont="1" applyFill="1" applyBorder="1" applyAlignment="1">
      <alignment horizontal="center" vertical="center" textRotation="90" wrapText="1"/>
      <protection/>
    </xf>
    <xf numFmtId="0" fontId="5" fillId="0" borderId="53" xfId="54" applyFont="1" applyFill="1" applyBorder="1" applyAlignment="1">
      <alignment horizontal="left" vertical="center" wrapText="1"/>
      <protection/>
    </xf>
    <xf numFmtId="1" fontId="4" fillId="0" borderId="30" xfId="55" applyNumberFormat="1" applyFont="1" applyFill="1" applyBorder="1" applyAlignment="1">
      <alignment horizontal="center" shrinkToFit="1"/>
      <protection/>
    </xf>
    <xf numFmtId="0" fontId="52" fillId="0" borderId="39" xfId="0" applyFont="1" applyFill="1" applyBorder="1" applyAlignment="1">
      <alignment/>
    </xf>
    <xf numFmtId="4" fontId="5" fillId="0" borderId="0" xfId="54" applyNumberFormat="1" applyFont="1" applyFill="1" applyBorder="1" applyAlignment="1">
      <alignment/>
      <protection/>
    </xf>
    <xf numFmtId="0" fontId="5" fillId="0" borderId="37" xfId="54" applyFont="1" applyFill="1" applyBorder="1" applyAlignment="1">
      <alignment horizontal="left" vertical="center" wrapText="1"/>
      <protection/>
    </xf>
    <xf numFmtId="0" fontId="5" fillId="0" borderId="28" xfId="54" applyFont="1" applyFill="1" applyBorder="1" applyAlignment="1">
      <alignment/>
      <protection/>
    </xf>
    <xf numFmtId="0" fontId="54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164" fontId="5" fillId="0" borderId="54" xfId="61" applyNumberFormat="1" applyFont="1" applyFill="1" applyBorder="1" applyAlignment="1">
      <alignment/>
    </xf>
    <xf numFmtId="164" fontId="5" fillId="0" borderId="55" xfId="61" applyNumberFormat="1" applyFont="1" applyFill="1" applyBorder="1" applyAlignment="1">
      <alignment/>
    </xf>
    <xf numFmtId="164" fontId="5" fillId="0" borderId="56" xfId="61" applyNumberFormat="1" applyFont="1" applyFill="1" applyBorder="1" applyAlignment="1">
      <alignment/>
    </xf>
    <xf numFmtId="164" fontId="5" fillId="0" borderId="17" xfId="61" applyNumberFormat="1" applyFont="1" applyFill="1" applyBorder="1" applyAlignment="1">
      <alignment/>
    </xf>
    <xf numFmtId="166" fontId="5" fillId="0" borderId="0" xfId="54" applyNumberFormat="1" applyFont="1" applyFill="1" applyBorder="1">
      <alignment/>
      <protection/>
    </xf>
    <xf numFmtId="4" fontId="4" fillId="0" borderId="0" xfId="0" applyNumberFormat="1" applyFont="1" applyFill="1" applyBorder="1" applyAlignment="1">
      <alignment/>
    </xf>
    <xf numFmtId="0" fontId="5" fillId="0" borderId="43" xfId="54" applyFont="1" applyFill="1" applyBorder="1" applyAlignment="1">
      <alignment horizontal="center" vertical="center" wrapText="1"/>
      <protection/>
    </xf>
    <xf numFmtId="0" fontId="5" fillId="0" borderId="57" xfId="54" applyFont="1" applyFill="1" applyBorder="1" applyAlignment="1">
      <alignment horizontal="center" vertical="center" wrapText="1"/>
      <protection/>
    </xf>
    <xf numFmtId="166" fontId="5" fillId="0" borderId="43" xfId="61" applyNumberFormat="1" applyFont="1" applyFill="1" applyBorder="1" applyAlignment="1">
      <alignment/>
    </xf>
    <xf numFmtId="166" fontId="5" fillId="0" borderId="16" xfId="61" applyNumberFormat="1" applyFont="1" applyFill="1" applyBorder="1" applyAlignment="1">
      <alignment/>
    </xf>
    <xf numFmtId="0" fontId="4" fillId="0" borderId="58" xfId="54" applyFont="1" applyFill="1" applyBorder="1" applyAlignment="1">
      <alignment horizontal="left" vertical="center" wrapText="1"/>
      <protection/>
    </xf>
    <xf numFmtId="0" fontId="5" fillId="0" borderId="33" xfId="54" applyFont="1" applyFill="1" applyBorder="1" applyAlignment="1">
      <alignment/>
      <protection/>
    </xf>
    <xf numFmtId="0" fontId="4" fillId="0" borderId="59" xfId="54" applyFont="1" applyFill="1" applyBorder="1" applyAlignment="1">
      <alignment horizontal="left" vertical="center" wrapText="1"/>
      <protection/>
    </xf>
    <xf numFmtId="0" fontId="4" fillId="0" borderId="34" xfId="54" applyFont="1" applyFill="1" applyBorder="1" applyAlignment="1">
      <alignment horizontal="left" vertical="center"/>
      <protection/>
    </xf>
    <xf numFmtId="0" fontId="4" fillId="0" borderId="50" xfId="54" applyFont="1" applyFill="1" applyBorder="1" applyAlignment="1">
      <alignment horizontal="left" vertical="center"/>
      <protection/>
    </xf>
    <xf numFmtId="0" fontId="5" fillId="0" borderId="44" xfId="54" applyFont="1" applyFill="1" applyBorder="1" applyAlignment="1">
      <alignment/>
      <protection/>
    </xf>
    <xf numFmtId="165" fontId="4" fillId="4" borderId="39" xfId="54" applyNumberFormat="1" applyFont="1" applyFill="1" applyBorder="1">
      <alignment/>
      <protection/>
    </xf>
    <xf numFmtId="165" fontId="5" fillId="4" borderId="55" xfId="54" applyNumberFormat="1" applyFont="1" applyFill="1" applyBorder="1">
      <alignment/>
      <protection/>
    </xf>
    <xf numFmtId="10" fontId="5" fillId="4" borderId="32" xfId="60" applyNumberFormat="1" applyFont="1" applyFill="1" applyBorder="1" applyAlignment="1">
      <alignment/>
    </xf>
    <xf numFmtId="165" fontId="5" fillId="4" borderId="32" xfId="54" applyNumberFormat="1" applyFont="1" applyFill="1" applyBorder="1">
      <alignment/>
      <protection/>
    </xf>
    <xf numFmtId="10" fontId="5" fillId="4" borderId="60" xfId="60" applyNumberFormat="1" applyFont="1" applyFill="1" applyBorder="1" applyAlignment="1">
      <alignment/>
    </xf>
    <xf numFmtId="165" fontId="4" fillId="4" borderId="24" xfId="60" applyNumberFormat="1" applyFont="1" applyFill="1" applyBorder="1" applyAlignment="1">
      <alignment/>
    </xf>
    <xf numFmtId="165" fontId="4" fillId="4" borderId="39" xfId="61" applyNumberFormat="1" applyFont="1" applyFill="1" applyBorder="1" applyAlignment="1">
      <alignment/>
    </xf>
    <xf numFmtId="165" fontId="5" fillId="4" borderId="60" xfId="61" applyNumberFormat="1" applyFont="1" applyFill="1" applyBorder="1" applyAlignment="1">
      <alignment/>
    </xf>
    <xf numFmtId="165" fontId="5" fillId="4" borderId="39" xfId="54" applyNumberFormat="1" applyFont="1" applyFill="1" applyBorder="1">
      <alignment/>
      <protection/>
    </xf>
    <xf numFmtId="165" fontId="4" fillId="4" borderId="39" xfId="54" applyNumberFormat="1" applyFont="1" applyFill="1" applyBorder="1" applyAlignment="1">
      <alignment horizontal="right" vertical="center"/>
      <protection/>
    </xf>
    <xf numFmtId="165" fontId="5" fillId="4" borderId="17" xfId="54" applyNumberFormat="1" applyFont="1" applyFill="1" applyBorder="1">
      <alignment/>
      <protection/>
    </xf>
    <xf numFmtId="165" fontId="5" fillId="4" borderId="54" xfId="54" applyNumberFormat="1" applyFont="1" applyFill="1" applyBorder="1">
      <alignment/>
      <protection/>
    </xf>
    <xf numFmtId="165" fontId="5" fillId="4" borderId="61" xfId="54" applyNumberFormat="1" applyFont="1" applyFill="1" applyBorder="1">
      <alignment/>
      <protection/>
    </xf>
    <xf numFmtId="165" fontId="4" fillId="4" borderId="39" xfId="0" applyNumberFormat="1" applyFont="1" applyFill="1" applyBorder="1" applyAlignment="1">
      <alignment/>
    </xf>
    <xf numFmtId="165" fontId="5" fillId="4" borderId="19" xfId="61" applyNumberFormat="1" applyFont="1" applyFill="1" applyBorder="1" applyAlignment="1">
      <alignment/>
    </xf>
    <xf numFmtId="165" fontId="5" fillId="4" borderId="62" xfId="61" applyNumberFormat="1" applyFont="1" applyFill="1" applyBorder="1" applyAlignment="1">
      <alignment/>
    </xf>
    <xf numFmtId="165" fontId="4" fillId="4" borderId="28" xfId="54" applyNumberFormat="1" applyFont="1" applyFill="1" applyBorder="1">
      <alignment/>
      <protection/>
    </xf>
    <xf numFmtId="165" fontId="4" fillId="4" borderId="11" xfId="54" applyNumberFormat="1" applyFont="1" applyFill="1" applyBorder="1">
      <alignment/>
      <protection/>
    </xf>
    <xf numFmtId="165" fontId="5" fillId="4" borderId="34" xfId="54" applyNumberFormat="1" applyFont="1" applyFill="1" applyBorder="1">
      <alignment/>
      <protection/>
    </xf>
    <xf numFmtId="165" fontId="5" fillId="4" borderId="33" xfId="54" applyNumberFormat="1" applyFont="1" applyFill="1" applyBorder="1">
      <alignment/>
      <protection/>
    </xf>
    <xf numFmtId="165" fontId="5" fillId="4" borderId="35" xfId="54" applyNumberFormat="1" applyFont="1" applyFill="1" applyBorder="1">
      <alignment/>
      <protection/>
    </xf>
    <xf numFmtId="165" fontId="5" fillId="4" borderId="36" xfId="54" applyNumberFormat="1" applyFont="1" applyFill="1" applyBorder="1">
      <alignment/>
      <protection/>
    </xf>
    <xf numFmtId="165" fontId="5" fillId="4" borderId="38" xfId="54" applyNumberFormat="1" applyFont="1" applyFill="1" applyBorder="1">
      <alignment/>
      <protection/>
    </xf>
    <xf numFmtId="10" fontId="5" fillId="4" borderId="59" xfId="60" applyNumberFormat="1" applyFont="1" applyFill="1" applyBorder="1" applyAlignment="1">
      <alignment/>
    </xf>
    <xf numFmtId="10" fontId="5" fillId="4" borderId="31" xfId="60" applyNumberFormat="1" applyFont="1" applyFill="1" applyBorder="1" applyAlignment="1">
      <alignment/>
    </xf>
    <xf numFmtId="10" fontId="5" fillId="4" borderId="61" xfId="60" applyNumberFormat="1" applyFont="1" applyFill="1" applyBorder="1" applyAlignment="1">
      <alignment/>
    </xf>
    <xf numFmtId="10" fontId="5" fillId="4" borderId="42" xfId="60" applyNumberFormat="1" applyFont="1" applyFill="1" applyBorder="1" applyAlignment="1">
      <alignment/>
    </xf>
    <xf numFmtId="10" fontId="5" fillId="4" borderId="63" xfId="60" applyNumberFormat="1" applyFont="1" applyFill="1" applyBorder="1" applyAlignment="1">
      <alignment/>
    </xf>
    <xf numFmtId="165" fontId="5" fillId="4" borderId="33" xfId="61" applyNumberFormat="1" applyFont="1" applyFill="1" applyBorder="1" applyAlignment="1">
      <alignment/>
    </xf>
    <xf numFmtId="165" fontId="5" fillId="4" borderId="38" xfId="61" applyNumberFormat="1" applyFont="1" applyFill="1" applyBorder="1" applyAlignment="1">
      <alignment/>
    </xf>
    <xf numFmtId="165" fontId="4" fillId="4" borderId="39" xfId="60" applyNumberFormat="1" applyFont="1" applyFill="1" applyBorder="1" applyAlignment="1">
      <alignment/>
    </xf>
    <xf numFmtId="165" fontId="4" fillId="4" borderId="12" xfId="61" applyNumberFormat="1" applyFont="1" applyFill="1" applyBorder="1" applyAlignment="1">
      <alignment/>
    </xf>
    <xf numFmtId="165" fontId="4" fillId="4" borderId="30" xfId="61" applyNumberFormat="1" applyFont="1" applyFill="1" applyBorder="1" applyAlignment="1">
      <alignment/>
    </xf>
    <xf numFmtId="165" fontId="4" fillId="4" borderId="51" xfId="61" applyNumberFormat="1" applyFont="1" applyFill="1" applyBorder="1" applyAlignment="1">
      <alignment/>
    </xf>
    <xf numFmtId="165" fontId="4" fillId="4" borderId="13" xfId="61" applyNumberFormat="1" applyFont="1" applyFill="1" applyBorder="1" applyAlignment="1">
      <alignment/>
    </xf>
    <xf numFmtId="165" fontId="4" fillId="4" borderId="64" xfId="61" applyNumberFormat="1" applyFont="1" applyFill="1" applyBorder="1" applyAlignment="1">
      <alignment/>
    </xf>
    <xf numFmtId="165" fontId="4" fillId="4" borderId="24" xfId="61" applyNumberFormat="1" applyFont="1" applyFill="1" applyBorder="1" applyAlignment="1">
      <alignment/>
    </xf>
    <xf numFmtId="165" fontId="4" fillId="4" borderId="40" xfId="61" applyNumberFormat="1" applyFont="1" applyFill="1" applyBorder="1" applyAlignment="1">
      <alignment/>
    </xf>
    <xf numFmtId="165" fontId="5" fillId="4" borderId="17" xfId="61" applyNumberFormat="1" applyFont="1" applyFill="1" applyBorder="1" applyAlignment="1">
      <alignment/>
    </xf>
    <xf numFmtId="165" fontId="5" fillId="4" borderId="42" xfId="61" applyNumberFormat="1" applyFont="1" applyFill="1" applyBorder="1" applyAlignment="1">
      <alignment/>
    </xf>
    <xf numFmtId="165" fontId="5" fillId="4" borderId="32" xfId="61" applyNumberFormat="1" applyFont="1" applyFill="1" applyBorder="1" applyAlignment="1">
      <alignment/>
    </xf>
    <xf numFmtId="165" fontId="5" fillId="4" borderId="44" xfId="61" applyNumberFormat="1" applyFont="1" applyFill="1" applyBorder="1" applyAlignment="1">
      <alignment/>
    </xf>
    <xf numFmtId="165" fontId="5" fillId="4" borderId="45" xfId="61" applyNumberFormat="1" applyFont="1" applyFill="1" applyBorder="1" applyAlignment="1">
      <alignment/>
    </xf>
    <xf numFmtId="165" fontId="5" fillId="4" borderId="40" xfId="54" applyNumberFormat="1" applyFont="1" applyFill="1" applyBorder="1">
      <alignment/>
      <protection/>
    </xf>
    <xf numFmtId="165" fontId="5" fillId="4" borderId="51" xfId="54" applyNumberFormat="1" applyFont="1" applyFill="1" applyBorder="1">
      <alignment/>
      <protection/>
    </xf>
    <xf numFmtId="165" fontId="5" fillId="4" borderId="52" xfId="54" applyNumberFormat="1" applyFont="1" applyFill="1" applyBorder="1">
      <alignment/>
      <protection/>
    </xf>
    <xf numFmtId="165" fontId="5" fillId="4" borderId="28" xfId="54" applyNumberFormat="1" applyFont="1" applyFill="1" applyBorder="1">
      <alignment/>
      <protection/>
    </xf>
    <xf numFmtId="165" fontId="4" fillId="4" borderId="40" xfId="54" applyNumberFormat="1" applyFont="1" applyFill="1" applyBorder="1" applyAlignment="1">
      <alignment horizontal="right" vertical="center"/>
      <protection/>
    </xf>
    <xf numFmtId="165" fontId="4" fillId="4" borderId="28" xfId="54" applyNumberFormat="1" applyFont="1" applyFill="1" applyBorder="1" applyAlignment="1">
      <alignment horizontal="right" vertical="center"/>
      <protection/>
    </xf>
    <xf numFmtId="165" fontId="4" fillId="4" borderId="13" xfId="54" applyNumberFormat="1" applyFont="1" applyFill="1" applyBorder="1" applyAlignment="1">
      <alignment horizontal="center" vertical="center"/>
      <protection/>
    </xf>
    <xf numFmtId="165" fontId="5" fillId="4" borderId="28" xfId="54" applyNumberFormat="1" applyFont="1" applyFill="1" applyBorder="1" applyAlignment="1">
      <alignment horizontal="right" vertical="center"/>
      <protection/>
    </xf>
    <xf numFmtId="165" fontId="5" fillId="4" borderId="13" xfId="54" applyNumberFormat="1" applyFont="1" applyFill="1" applyBorder="1" applyAlignment="1">
      <alignment horizontal="center" vertical="center"/>
      <protection/>
    </xf>
    <xf numFmtId="165" fontId="5" fillId="4" borderId="56" xfId="54" applyNumberFormat="1" applyFont="1" applyFill="1" applyBorder="1">
      <alignment/>
      <protection/>
    </xf>
    <xf numFmtId="165" fontId="5" fillId="4" borderId="30" xfId="54" applyNumberFormat="1" applyFont="1" applyFill="1" applyBorder="1">
      <alignment/>
      <protection/>
    </xf>
    <xf numFmtId="165" fontId="5" fillId="4" borderId="60" xfId="54" applyNumberFormat="1" applyFont="1" applyFill="1" applyBorder="1">
      <alignment/>
      <protection/>
    </xf>
    <xf numFmtId="165" fontId="5" fillId="4" borderId="42" xfId="54" applyNumberFormat="1" applyFont="1" applyFill="1" applyBorder="1">
      <alignment/>
      <protection/>
    </xf>
    <xf numFmtId="165" fontId="5" fillId="4" borderId="31" xfId="54" applyNumberFormat="1" applyFont="1" applyFill="1" applyBorder="1">
      <alignment/>
      <protection/>
    </xf>
    <xf numFmtId="165" fontId="54" fillId="4" borderId="59" xfId="54" applyNumberFormat="1" applyFont="1" applyFill="1" applyBorder="1">
      <alignment/>
      <protection/>
    </xf>
    <xf numFmtId="165" fontId="5" fillId="4" borderId="48" xfId="54" applyNumberFormat="1" applyFont="1" applyFill="1" applyBorder="1">
      <alignment/>
      <protection/>
    </xf>
    <xf numFmtId="165" fontId="4" fillId="4" borderId="40" xfId="0" applyNumberFormat="1" applyFont="1" applyFill="1" applyBorder="1" applyAlignment="1">
      <alignment/>
    </xf>
    <xf numFmtId="165" fontId="4" fillId="4" borderId="41" xfId="0" applyNumberFormat="1" applyFont="1" applyFill="1" applyBorder="1" applyAlignment="1">
      <alignment/>
    </xf>
    <xf numFmtId="165" fontId="4" fillId="4" borderId="28" xfId="0" applyNumberFormat="1" applyFont="1" applyFill="1" applyBorder="1" applyAlignment="1">
      <alignment/>
    </xf>
    <xf numFmtId="165" fontId="4" fillId="4" borderId="51" xfId="0" applyNumberFormat="1" applyFont="1" applyFill="1" applyBorder="1" applyAlignment="1">
      <alignment/>
    </xf>
    <xf numFmtId="165" fontId="4" fillId="4" borderId="52" xfId="0" applyNumberFormat="1" applyFont="1" applyFill="1" applyBorder="1" applyAlignment="1">
      <alignment/>
    </xf>
    <xf numFmtId="165" fontId="4" fillId="4" borderId="13" xfId="0" applyNumberFormat="1" applyFont="1" applyFill="1" applyBorder="1" applyAlignment="1">
      <alignment/>
    </xf>
    <xf numFmtId="165" fontId="4" fillId="4" borderId="65" xfId="0" applyNumberFormat="1" applyFont="1" applyFill="1" applyBorder="1" applyAlignment="1">
      <alignment/>
    </xf>
    <xf numFmtId="165" fontId="4" fillId="4" borderId="13" xfId="54" applyNumberFormat="1" applyFont="1" applyFill="1" applyBorder="1">
      <alignment/>
      <protection/>
    </xf>
    <xf numFmtId="165" fontId="5" fillId="4" borderId="37" xfId="61" applyNumberFormat="1" applyFont="1" applyFill="1" applyBorder="1" applyAlignment="1">
      <alignment/>
    </xf>
    <xf numFmtId="10" fontId="5" fillId="4" borderId="60" xfId="61" applyNumberFormat="1" applyFont="1" applyFill="1" applyBorder="1" applyAlignment="1">
      <alignment/>
    </xf>
    <xf numFmtId="165" fontId="5" fillId="4" borderId="31" xfId="61" applyNumberFormat="1" applyFont="1" applyFill="1" applyBorder="1" applyAlignment="1">
      <alignment/>
    </xf>
    <xf numFmtId="165" fontId="5" fillId="4" borderId="66" xfId="61" applyNumberFormat="1" applyFont="1" applyFill="1" applyBorder="1" applyAlignment="1">
      <alignment/>
    </xf>
    <xf numFmtId="165" fontId="5" fillId="4" borderId="34" xfId="61" applyNumberFormat="1" applyFont="1" applyFill="1" applyBorder="1" applyAlignment="1">
      <alignment/>
    </xf>
    <xf numFmtId="165" fontId="4" fillId="4" borderId="41" xfId="61" applyNumberFormat="1" applyFont="1" applyFill="1" applyBorder="1" applyAlignment="1">
      <alignment/>
    </xf>
    <xf numFmtId="165" fontId="4" fillId="4" borderId="28" xfId="61" applyNumberFormat="1" applyFont="1" applyFill="1" applyBorder="1" applyAlignment="1">
      <alignment/>
    </xf>
    <xf numFmtId="165" fontId="4" fillId="4" borderId="23" xfId="61" applyNumberFormat="1" applyFont="1" applyFill="1" applyBorder="1" applyAlignment="1">
      <alignment/>
    </xf>
    <xf numFmtId="165" fontId="4" fillId="4" borderId="52" xfId="61" applyNumberFormat="1" applyFont="1" applyFill="1" applyBorder="1" applyAlignment="1">
      <alignment/>
    </xf>
    <xf numFmtId="165" fontId="5" fillId="4" borderId="21" xfId="61" applyNumberFormat="1" applyFont="1" applyFill="1" applyBorder="1" applyAlignment="1">
      <alignment/>
    </xf>
    <xf numFmtId="165" fontId="5" fillId="4" borderId="13" xfId="54" applyNumberFormat="1" applyFont="1" applyFill="1" applyBorder="1">
      <alignment/>
      <protection/>
    </xf>
    <xf numFmtId="165" fontId="4" fillId="4" borderId="13" xfId="54" applyNumberFormat="1" applyFont="1" applyFill="1" applyBorder="1" applyAlignment="1">
      <alignment horizontal="right" vertical="center"/>
      <protection/>
    </xf>
    <xf numFmtId="165" fontId="4" fillId="4" borderId="13" xfId="54" applyNumberFormat="1" applyFont="1" applyFill="1" applyBorder="1" applyAlignment="1">
      <alignment vertical="center"/>
      <protection/>
    </xf>
    <xf numFmtId="165" fontId="5" fillId="4" borderId="13" xfId="54" applyNumberFormat="1" applyFont="1" applyFill="1" applyBorder="1" applyAlignment="1">
      <alignment horizontal="right" vertical="center"/>
      <protection/>
    </xf>
    <xf numFmtId="165" fontId="5" fillId="4" borderId="53" xfId="54" applyNumberFormat="1" applyFont="1" applyFill="1" applyBorder="1">
      <alignment/>
      <protection/>
    </xf>
    <xf numFmtId="165" fontId="5" fillId="4" borderId="59" xfId="54" applyNumberFormat="1" applyFont="1" applyFill="1" applyBorder="1">
      <alignment/>
      <protection/>
    </xf>
    <xf numFmtId="4" fontId="4" fillId="4" borderId="39" xfId="0" applyNumberFormat="1" applyFont="1" applyFill="1" applyBorder="1" applyAlignment="1">
      <alignment/>
    </xf>
    <xf numFmtId="170" fontId="5" fillId="0" borderId="17" xfId="61" applyNumberFormat="1" applyFont="1" applyFill="1" applyBorder="1" applyAlignment="1">
      <alignment/>
    </xf>
    <xf numFmtId="170" fontId="5" fillId="0" borderId="32" xfId="61" applyNumberFormat="1" applyFont="1" applyFill="1" applyBorder="1" applyAlignment="1">
      <alignment/>
    </xf>
    <xf numFmtId="170" fontId="5" fillId="0" borderId="37" xfId="61" applyNumberFormat="1" applyFont="1" applyFill="1" applyBorder="1" applyAlignment="1">
      <alignment/>
    </xf>
    <xf numFmtId="170" fontId="5" fillId="0" borderId="35" xfId="61" applyNumberFormat="1" applyFont="1" applyFill="1" applyBorder="1" applyAlignment="1">
      <alignment/>
    </xf>
    <xf numFmtId="164" fontId="5" fillId="0" borderId="43" xfId="61" applyNumberFormat="1" applyFont="1" applyFill="1" applyBorder="1" applyAlignment="1">
      <alignment/>
    </xf>
    <xf numFmtId="170" fontId="5" fillId="0" borderId="43" xfId="61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10" xfId="54" applyFont="1" applyFill="1" applyBorder="1" applyAlignment="1">
      <alignment horizontal="center" vertical="center" textRotation="90"/>
      <protection/>
    </xf>
    <xf numFmtId="0" fontId="4" fillId="0" borderId="21" xfId="54" applyFont="1" applyFill="1" applyBorder="1" applyAlignment="1">
      <alignment horizontal="center" vertical="center" textRotation="90"/>
      <protection/>
    </xf>
    <xf numFmtId="0" fontId="4" fillId="0" borderId="67" xfId="54" applyFont="1" applyFill="1" applyBorder="1" applyAlignment="1">
      <alignment horizontal="center" vertical="center" textRotation="90"/>
      <protection/>
    </xf>
    <xf numFmtId="0" fontId="4" fillId="0" borderId="14" xfId="54" applyFont="1" applyFill="1" applyBorder="1" applyAlignment="1">
      <alignment horizontal="center" vertical="center" textRotation="90"/>
      <protection/>
    </xf>
    <xf numFmtId="0" fontId="5" fillId="0" borderId="10" xfId="54" applyFont="1" applyFill="1" applyBorder="1" applyAlignment="1">
      <alignment horizontal="center" vertical="center" textRotation="90" wrapText="1"/>
      <protection/>
    </xf>
    <xf numFmtId="0" fontId="5" fillId="0" borderId="21" xfId="54" applyFont="1" applyFill="1" applyBorder="1" applyAlignment="1">
      <alignment horizontal="center" vertical="center" textRotation="90" wrapText="1"/>
      <protection/>
    </xf>
    <xf numFmtId="0" fontId="5" fillId="0" borderId="14" xfId="54" applyFont="1" applyFill="1" applyBorder="1" applyAlignment="1">
      <alignment horizontal="center" vertical="center" textRotation="90" wrapText="1"/>
      <protection/>
    </xf>
    <xf numFmtId="0" fontId="5" fillId="0" borderId="54" xfId="54" applyFont="1" applyFill="1" applyBorder="1" applyAlignment="1">
      <alignment horizontal="left" vertical="center"/>
      <protection/>
    </xf>
    <xf numFmtId="0" fontId="5" fillId="0" borderId="68" xfId="54" applyFont="1" applyFill="1" applyBorder="1" applyAlignment="1">
      <alignment horizontal="left" vertical="center"/>
      <protection/>
    </xf>
    <xf numFmtId="0" fontId="5" fillId="0" borderId="61" xfId="54" applyFont="1" applyFill="1" applyBorder="1" applyAlignment="1">
      <alignment horizontal="left" vertical="center"/>
      <protection/>
    </xf>
    <xf numFmtId="0" fontId="5" fillId="0" borderId="69" xfId="54" applyFont="1" applyFill="1" applyBorder="1" applyAlignment="1">
      <alignment horizontal="left" vertical="center"/>
      <protection/>
    </xf>
    <xf numFmtId="0" fontId="5" fillId="0" borderId="19" xfId="54" applyFont="1" applyFill="1" applyBorder="1" applyAlignment="1">
      <alignment horizontal="left" vertical="center" wrapText="1"/>
      <protection/>
    </xf>
    <xf numFmtId="0" fontId="5" fillId="0" borderId="70" xfId="54" applyFont="1" applyFill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horizontal="left" vertical="center"/>
      <protection/>
    </xf>
    <xf numFmtId="0" fontId="7" fillId="0" borderId="13" xfId="54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0" fontId="5" fillId="0" borderId="35" xfId="54" applyFont="1" applyFill="1" applyBorder="1" applyAlignment="1">
      <alignment horizontal="left" vertical="center" wrapText="1"/>
      <protection/>
    </xf>
    <xf numFmtId="0" fontId="5" fillId="0" borderId="71" xfId="54" applyFont="1" applyFill="1" applyBorder="1" applyAlignment="1">
      <alignment horizontal="left" vertical="center" wrapText="1"/>
      <protection/>
    </xf>
    <xf numFmtId="0" fontId="5" fillId="0" borderId="19" xfId="54" applyFont="1" applyFill="1" applyBorder="1" applyAlignment="1">
      <alignment horizontal="left" vertical="center"/>
      <protection/>
    </xf>
    <xf numFmtId="0" fontId="5" fillId="0" borderId="70" xfId="54" applyFont="1" applyFill="1" applyBorder="1" applyAlignment="1">
      <alignment horizontal="left" vertical="center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5" fillId="0" borderId="61" xfId="54" applyFont="1" applyFill="1" applyBorder="1" applyAlignment="1">
      <alignment horizontal="left" vertical="center" wrapText="1"/>
      <protection/>
    </xf>
    <xf numFmtId="0" fontId="5" fillId="0" borderId="69" xfId="54" applyFont="1" applyFill="1" applyBorder="1" applyAlignment="1">
      <alignment horizontal="left" vertical="center" wrapText="1"/>
      <protection/>
    </xf>
    <xf numFmtId="0" fontId="4" fillId="0" borderId="11" xfId="54" applyFont="1" applyFill="1" applyBorder="1" applyAlignment="1">
      <alignment horizontal="left" vertical="center"/>
      <protection/>
    </xf>
    <xf numFmtId="0" fontId="4" fillId="0" borderId="12" xfId="54" applyFont="1" applyFill="1" applyBorder="1" applyAlignment="1">
      <alignment horizontal="left" vertical="center"/>
      <protection/>
    </xf>
    <xf numFmtId="0" fontId="4" fillId="0" borderId="13" xfId="54" applyFont="1" applyFill="1" applyBorder="1" applyAlignment="1">
      <alignment horizontal="left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38" xfId="54" applyFont="1" applyFill="1" applyBorder="1" applyAlignment="1">
      <alignment horizontal="left" vertical="center"/>
      <protection/>
    </xf>
    <xf numFmtId="0" fontId="5" fillId="0" borderId="36" xfId="54" applyFont="1" applyFill="1" applyBorder="1" applyAlignment="1">
      <alignment horizontal="left" vertical="center"/>
      <protection/>
    </xf>
    <xf numFmtId="0" fontId="8" fillId="0" borderId="51" xfId="54" applyFont="1" applyFill="1" applyBorder="1" applyAlignment="1">
      <alignment horizontal="left" vertical="center" wrapText="1"/>
      <protection/>
    </xf>
    <xf numFmtId="0" fontId="8" fillId="0" borderId="41" xfId="54" applyFont="1" applyFill="1" applyBorder="1" applyAlignment="1">
      <alignment horizontal="left" vertical="center" wrapText="1"/>
      <protection/>
    </xf>
    <xf numFmtId="0" fontId="5" fillId="0" borderId="35" xfId="54" applyFont="1" applyFill="1" applyBorder="1" applyAlignment="1">
      <alignment horizontal="left" vertical="center"/>
      <protection/>
    </xf>
    <xf numFmtId="0" fontId="5" fillId="0" borderId="71" xfId="54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right"/>
    </xf>
    <xf numFmtId="0" fontId="5" fillId="0" borderId="72" xfId="54" applyFont="1" applyFill="1" applyBorder="1" applyAlignment="1">
      <alignment horizontal="center" vertical="center" wrapText="1"/>
      <protection/>
    </xf>
    <xf numFmtId="0" fontId="5" fillId="0" borderId="58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left" vertical="center"/>
      <protection/>
    </xf>
    <xf numFmtId="0" fontId="4" fillId="0" borderId="16" xfId="54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center"/>
    </xf>
    <xf numFmtId="0" fontId="4" fillId="0" borderId="73" xfId="54" applyFont="1" applyFill="1" applyBorder="1" applyAlignment="1">
      <alignment horizontal="center" vertical="center" textRotation="90" wrapText="1"/>
      <protection/>
    </xf>
    <xf numFmtId="0" fontId="4" fillId="0" borderId="74" xfId="54" applyFont="1" applyFill="1" applyBorder="1" applyAlignment="1">
      <alignment horizontal="center" vertical="center" textRotation="90" wrapText="1"/>
      <protection/>
    </xf>
    <xf numFmtId="0" fontId="4" fillId="0" borderId="23" xfId="54" applyFont="1" applyFill="1" applyBorder="1" applyAlignment="1">
      <alignment horizontal="center" vertical="center" textRotation="90" wrapText="1"/>
      <protection/>
    </xf>
    <xf numFmtId="0" fontId="5" fillId="0" borderId="38" xfId="54" applyFont="1" applyFill="1" applyBorder="1" applyAlignment="1">
      <alignment horizontal="left" vertical="center" wrapText="1"/>
      <protection/>
    </xf>
    <xf numFmtId="0" fontId="5" fillId="0" borderId="36" xfId="54" applyFont="1" applyFill="1" applyBorder="1" applyAlignment="1">
      <alignment horizontal="left" vertical="center" wrapText="1"/>
      <protection/>
    </xf>
    <xf numFmtId="0" fontId="5" fillId="0" borderId="45" xfId="54" applyFont="1" applyFill="1" applyBorder="1" applyAlignment="1">
      <alignment horizontal="left" vertical="center"/>
      <protection/>
    </xf>
    <xf numFmtId="0" fontId="5" fillId="0" borderId="49" xfId="54" applyFont="1" applyFill="1" applyBorder="1" applyAlignment="1">
      <alignment horizontal="left" vertical="center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0" fontId="4" fillId="0" borderId="45" xfId="54" applyFont="1" applyFill="1" applyBorder="1" applyAlignment="1">
      <alignment horizontal="left" vertical="center" wrapText="1"/>
      <protection/>
    </xf>
    <xf numFmtId="0" fontId="4" fillId="0" borderId="49" xfId="54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Основные показатели Амур1 2" xfId="54"/>
    <cellStyle name="Обычный_Приложение 1 (1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513"/>
  <sheetViews>
    <sheetView tabSelected="1" view="pageBreakPreview" zoomScale="70" zoomScaleSheetLayoutView="70" workbookViewId="0" topLeftCell="A1">
      <pane xSplit="3" ySplit="8" topLeftCell="N1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23" sqref="U23"/>
    </sheetView>
  </sheetViews>
  <sheetFormatPr defaultColWidth="9.140625" defaultRowHeight="15"/>
  <cols>
    <col min="1" max="1" width="3.00390625" style="5" customWidth="1"/>
    <col min="2" max="2" width="9.140625" style="2" customWidth="1"/>
    <col min="3" max="3" width="35.00390625" style="3" customWidth="1"/>
    <col min="4" max="4" width="14.28125" style="4" customWidth="1"/>
    <col min="5" max="23" width="17.28125" style="5" customWidth="1"/>
    <col min="24" max="24" width="10.140625" style="5" bestFit="1" customWidth="1"/>
    <col min="25" max="25" width="12.421875" style="5" bestFit="1" customWidth="1"/>
    <col min="26" max="26" width="11.28125" style="5" bestFit="1" customWidth="1"/>
    <col min="27" max="27" width="12.421875" style="5" customWidth="1"/>
    <col min="28" max="16384" width="9.140625" style="5" customWidth="1"/>
  </cols>
  <sheetData>
    <row r="1" spans="1:23" ht="17.25">
      <c r="A1" s="1" t="s">
        <v>48</v>
      </c>
      <c r="D1" s="4" t="s">
        <v>51</v>
      </c>
      <c r="T1" s="253"/>
      <c r="U1" s="253"/>
      <c r="V1" s="253"/>
      <c r="W1" s="253"/>
    </row>
    <row r="2" spans="18:23" ht="17.25">
      <c r="R2" s="293"/>
      <c r="S2" s="293"/>
      <c r="T2" s="293"/>
      <c r="U2" s="293"/>
      <c r="V2" s="293"/>
      <c r="W2" s="293"/>
    </row>
    <row r="3" spans="1:13" ht="17.25">
      <c r="A3" s="6" t="s">
        <v>67</v>
      </c>
      <c r="C3" s="6"/>
      <c r="D3" s="6"/>
      <c r="H3" s="6"/>
      <c r="K3" s="7"/>
      <c r="M3" s="7"/>
    </row>
    <row r="4" spans="4:38" ht="18" thickBot="1">
      <c r="D4" s="8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23" s="14" customFormat="1" ht="26.25" customHeight="1" thickBot="1">
      <c r="A5" s="9"/>
      <c r="B5" s="294" t="s">
        <v>0</v>
      </c>
      <c r="C5" s="295"/>
      <c r="D5" s="285" t="s">
        <v>1</v>
      </c>
      <c r="E5" s="10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  <c r="Q5" s="12"/>
      <c r="R5" s="12"/>
      <c r="S5" s="12"/>
      <c r="T5" s="12"/>
      <c r="U5" s="12"/>
      <c r="V5" s="12"/>
      <c r="W5" s="13"/>
    </row>
    <row r="6" spans="1:23" s="14" customFormat="1" ht="17.25" thickBot="1">
      <c r="A6" s="15"/>
      <c r="B6" s="296"/>
      <c r="C6" s="297"/>
      <c r="D6" s="286"/>
      <c r="E6" s="19" t="s">
        <v>24</v>
      </c>
      <c r="F6" s="20" t="s">
        <v>25</v>
      </c>
      <c r="G6" s="20" t="s">
        <v>26</v>
      </c>
      <c r="H6" s="18" t="s">
        <v>2</v>
      </c>
      <c r="I6" s="21" t="s">
        <v>27</v>
      </c>
      <c r="J6" s="20" t="s">
        <v>28</v>
      </c>
      <c r="K6" s="22" t="s">
        <v>29</v>
      </c>
      <c r="L6" s="16" t="s">
        <v>3</v>
      </c>
      <c r="M6" s="23" t="s">
        <v>43</v>
      </c>
      <c r="N6" s="19" t="s">
        <v>30</v>
      </c>
      <c r="O6" s="19" t="s">
        <v>31</v>
      </c>
      <c r="P6" s="24" t="s">
        <v>32</v>
      </c>
      <c r="Q6" s="18" t="s">
        <v>4</v>
      </c>
      <c r="R6" s="25" t="s">
        <v>45</v>
      </c>
      <c r="S6" s="26" t="s">
        <v>33</v>
      </c>
      <c r="T6" s="27" t="s">
        <v>34</v>
      </c>
      <c r="U6" s="153" t="s">
        <v>44</v>
      </c>
      <c r="V6" s="28" t="s">
        <v>5</v>
      </c>
      <c r="W6" s="29" t="s">
        <v>49</v>
      </c>
    </row>
    <row r="7" spans="1:23" s="14" customFormat="1" ht="17.25" thickBot="1">
      <c r="A7" s="30"/>
      <c r="B7" s="31" t="s">
        <v>64</v>
      </c>
      <c r="C7" s="17"/>
      <c r="D7" s="18"/>
      <c r="E7" s="32">
        <v>3666.825</v>
      </c>
      <c r="F7" s="33">
        <v>3320.506</v>
      </c>
      <c r="G7" s="33">
        <v>3367.444</v>
      </c>
      <c r="H7" s="34">
        <f>SUM(E7:G7)</f>
        <v>10354.775</v>
      </c>
      <c r="I7" s="35">
        <v>2837.602</v>
      </c>
      <c r="J7" s="33">
        <v>2859.988</v>
      </c>
      <c r="K7" s="36">
        <v>3005.432</v>
      </c>
      <c r="L7" s="37">
        <f>SUM(I7:K7)</f>
        <v>8703.022</v>
      </c>
      <c r="M7" s="34">
        <f>SUM(H7+L7)</f>
        <v>19057.797</v>
      </c>
      <c r="N7" s="32">
        <v>2013.836</v>
      </c>
      <c r="O7" s="32">
        <v>2390.947</v>
      </c>
      <c r="P7" s="35">
        <v>3164.94</v>
      </c>
      <c r="Q7" s="38">
        <f>SUM(N7:P7)</f>
        <v>7569.723</v>
      </c>
      <c r="R7" s="38">
        <f>M7+N7+O7+P7</f>
        <v>26627.519999999997</v>
      </c>
      <c r="S7" s="26">
        <v>2976.907</v>
      </c>
      <c r="T7" s="27">
        <v>3108.364</v>
      </c>
      <c r="U7" s="154">
        <v>3549.631</v>
      </c>
      <c r="V7" s="39">
        <f>SUM(S7:U7)</f>
        <v>9634.902</v>
      </c>
      <c r="W7" s="39">
        <f>H7+L7+Q7+V7</f>
        <v>36262.422</v>
      </c>
    </row>
    <row r="8" spans="1:23" s="43" customFormat="1" ht="17.25" thickBot="1">
      <c r="A8" s="255" t="s">
        <v>42</v>
      </c>
      <c r="B8" s="40" t="s">
        <v>65</v>
      </c>
      <c r="C8" s="41"/>
      <c r="D8" s="42" t="s">
        <v>6</v>
      </c>
      <c r="E8" s="163">
        <f>E7-E31</f>
        <v>3665.1169999999997</v>
      </c>
      <c r="F8" s="163">
        <f>F7-F31</f>
        <v>3318.803</v>
      </c>
      <c r="G8" s="163">
        <f>G7-G31</f>
        <v>3366.063</v>
      </c>
      <c r="H8" s="179">
        <f>SUM(E8:G8)</f>
        <v>10349.983</v>
      </c>
      <c r="I8" s="163">
        <f>I7-I31</f>
        <v>2836.2309999999998</v>
      </c>
      <c r="J8" s="163">
        <f>J7-J31</f>
        <v>2858.644</v>
      </c>
      <c r="K8" s="163">
        <f>K7-K31</f>
        <v>3003.3329999999996</v>
      </c>
      <c r="L8" s="180">
        <f>SUM(I8:K8)</f>
        <v>8698.207999999999</v>
      </c>
      <c r="M8" s="179">
        <f>SUM(H8+L8)</f>
        <v>19048.191</v>
      </c>
      <c r="N8" s="163">
        <f>N7-N31</f>
        <v>2012.344</v>
      </c>
      <c r="O8" s="163">
        <f>O7-O31</f>
        <v>2389.5080000000003</v>
      </c>
      <c r="P8" s="163">
        <f>P7-P31</f>
        <v>3163.592</v>
      </c>
      <c r="Q8" s="179">
        <f>SUM(N8:P8)</f>
        <v>7565.444000000001</v>
      </c>
      <c r="R8" s="179">
        <f>M8+N8+O8+P8</f>
        <v>26613.635000000002</v>
      </c>
      <c r="S8" s="163">
        <f>S7-S31</f>
        <v>2975.462</v>
      </c>
      <c r="T8" s="163">
        <f>T7-T31</f>
        <v>3106.888</v>
      </c>
      <c r="U8" s="163">
        <f>U7-U31</f>
        <v>3547.97</v>
      </c>
      <c r="V8" s="229">
        <f>SUM(S8:U8)</f>
        <v>9630.32</v>
      </c>
      <c r="W8" s="229">
        <f>H8+L8+Q8+V8</f>
        <v>36243.955</v>
      </c>
    </row>
    <row r="9" spans="1:23" s="43" customFormat="1" ht="16.5">
      <c r="A9" s="256"/>
      <c r="B9" s="262" t="s">
        <v>7</v>
      </c>
      <c r="C9" s="263"/>
      <c r="D9" s="44" t="s">
        <v>6</v>
      </c>
      <c r="E9" s="164">
        <f aca="true" t="shared" si="0" ref="E9:M9">E8-E26</f>
        <v>353.62199999999984</v>
      </c>
      <c r="F9" s="164">
        <f t="shared" si="0"/>
        <v>8.51299999999992</v>
      </c>
      <c r="G9" s="164">
        <f t="shared" si="0"/>
        <v>148.5540000000001</v>
      </c>
      <c r="H9" s="164">
        <f t="shared" si="0"/>
        <v>510.6890000000021</v>
      </c>
      <c r="I9" s="164">
        <f t="shared" si="0"/>
        <v>60.224999999999454</v>
      </c>
      <c r="J9" s="164">
        <f t="shared" si="0"/>
        <v>347.6699999999996</v>
      </c>
      <c r="K9" s="164">
        <f t="shared" si="0"/>
        <v>28.701999999999316</v>
      </c>
      <c r="L9" s="164">
        <f t="shared" si="0"/>
        <v>436.59699999999793</v>
      </c>
      <c r="M9" s="164">
        <f t="shared" si="0"/>
        <v>947.2859999999964</v>
      </c>
      <c r="N9" s="164">
        <f aca="true" t="shared" si="1" ref="N9:U9">N8-N26</f>
        <v>124.67599999999993</v>
      </c>
      <c r="O9" s="164">
        <f t="shared" si="1"/>
        <v>334.7310000000002</v>
      </c>
      <c r="P9" s="164">
        <f t="shared" si="1"/>
        <v>134.30299999999988</v>
      </c>
      <c r="Q9" s="164">
        <f>Q8-Q26</f>
        <v>593.710000000001</v>
      </c>
      <c r="R9" s="164">
        <f t="shared" si="1"/>
        <v>1540.9959999999992</v>
      </c>
      <c r="S9" s="164">
        <f t="shared" si="1"/>
        <v>180.7779999999998</v>
      </c>
      <c r="T9" s="164">
        <f t="shared" si="1"/>
        <v>134.94299999999976</v>
      </c>
      <c r="U9" s="164">
        <f t="shared" si="1"/>
        <v>355.5079999999998</v>
      </c>
      <c r="V9" s="164">
        <f>V8-V26</f>
        <v>671.2289999999994</v>
      </c>
      <c r="W9" s="164">
        <f>W8-W26</f>
        <v>2212.2249999999985</v>
      </c>
    </row>
    <row r="10" spans="1:23" s="43" customFormat="1" ht="16.5">
      <c r="A10" s="256"/>
      <c r="B10" s="264"/>
      <c r="C10" s="265"/>
      <c r="D10" s="45" t="s">
        <v>8</v>
      </c>
      <c r="E10" s="165">
        <f aca="true" t="shared" si="2" ref="E10:W10">IF(E8=0," ",E9/E8)</f>
        <v>0.09648314092019433</v>
      </c>
      <c r="F10" s="165">
        <f t="shared" si="2"/>
        <v>0.0025650814465335604</v>
      </c>
      <c r="G10" s="165">
        <f t="shared" si="2"/>
        <v>0.0441328638234044</v>
      </c>
      <c r="H10" s="165">
        <f t="shared" si="2"/>
        <v>0.04934201341200291</v>
      </c>
      <c r="I10" s="165">
        <f t="shared" si="2"/>
        <v>0.021234166046418455</v>
      </c>
      <c r="J10" s="165">
        <f t="shared" si="2"/>
        <v>0.12162060053647801</v>
      </c>
      <c r="K10" s="165">
        <f t="shared" si="2"/>
        <v>0.009556715822054803</v>
      </c>
      <c r="L10" s="165">
        <f t="shared" si="2"/>
        <v>0.05019390200832148</v>
      </c>
      <c r="M10" s="165">
        <f t="shared" si="2"/>
        <v>0.04973102170174567</v>
      </c>
      <c r="N10" s="165">
        <f t="shared" si="2"/>
        <v>0.06195560997523283</v>
      </c>
      <c r="O10" s="165">
        <f t="shared" si="2"/>
        <v>0.1400836490189613</v>
      </c>
      <c r="P10" s="165">
        <f>IF(P8=0," ",P9/P8)</f>
        <v>0.04245269301477557</v>
      </c>
      <c r="Q10" s="165">
        <f t="shared" si="2"/>
        <v>0.07847655735737398</v>
      </c>
      <c r="R10" s="165">
        <f t="shared" si="2"/>
        <v>0.057902499977924814</v>
      </c>
      <c r="S10" s="165">
        <f t="shared" si="2"/>
        <v>0.06075627919294543</v>
      </c>
      <c r="T10" s="165">
        <f t="shared" si="2"/>
        <v>0.04343349357942731</v>
      </c>
      <c r="U10" s="165">
        <f t="shared" si="2"/>
        <v>0.10020039628294485</v>
      </c>
      <c r="V10" s="165">
        <f t="shared" si="2"/>
        <v>0.06969955307819464</v>
      </c>
      <c r="W10" s="165">
        <f t="shared" si="2"/>
        <v>0.06103707501016372</v>
      </c>
    </row>
    <row r="11" spans="1:23" s="43" customFormat="1" ht="16.5">
      <c r="A11" s="256"/>
      <c r="B11" s="291" t="s">
        <v>9</v>
      </c>
      <c r="C11" s="292"/>
      <c r="D11" s="47" t="s">
        <v>6</v>
      </c>
      <c r="E11" s="48">
        <v>307</v>
      </c>
      <c r="F11" s="48">
        <v>132.6</v>
      </c>
      <c r="G11" s="49">
        <v>198</v>
      </c>
      <c r="H11" s="50">
        <f>SUM(E11:G11)</f>
        <v>637.6</v>
      </c>
      <c r="I11" s="51">
        <v>107</v>
      </c>
      <c r="J11" s="48">
        <v>139</v>
      </c>
      <c r="K11" s="52">
        <v>225</v>
      </c>
      <c r="L11" s="50">
        <f>SUM(I11:K11)</f>
        <v>471</v>
      </c>
      <c r="M11" s="52">
        <f>H11+L11</f>
        <v>1108.6</v>
      </c>
      <c r="N11" s="52">
        <v>184</v>
      </c>
      <c r="O11" s="52">
        <v>260</v>
      </c>
      <c r="P11" s="52">
        <v>65</v>
      </c>
      <c r="Q11" s="50">
        <f>SUM(N11:P11)</f>
        <v>509</v>
      </c>
      <c r="R11" s="50">
        <f>M11+Q11</f>
        <v>1617.6</v>
      </c>
      <c r="S11" s="51">
        <v>125</v>
      </c>
      <c r="T11" s="51">
        <v>74</v>
      </c>
      <c r="U11" s="48">
        <v>397.5</v>
      </c>
      <c r="V11" s="50">
        <f>SUM(S11:U11)</f>
        <v>596.5</v>
      </c>
      <c r="W11" s="53">
        <f>H11+L11+Q11+V11</f>
        <v>2214.1</v>
      </c>
    </row>
    <row r="12" spans="1:23" s="43" customFormat="1" ht="17.25" customHeight="1">
      <c r="A12" s="256"/>
      <c r="B12" s="291"/>
      <c r="C12" s="292"/>
      <c r="D12" s="47" t="s">
        <v>8</v>
      </c>
      <c r="E12" s="46">
        <f>E11/E7</f>
        <v>0.08372365738752191</v>
      </c>
      <c r="F12" s="46">
        <f aca="true" t="shared" si="3" ref="F12:W12">F11/F7</f>
        <v>0.03993367275951316</v>
      </c>
      <c r="G12" s="46">
        <f t="shared" si="3"/>
        <v>0.05879830518339726</v>
      </c>
      <c r="H12" s="46">
        <f t="shared" si="3"/>
        <v>0.06157545673372913</v>
      </c>
      <c r="I12" s="46">
        <f t="shared" si="3"/>
        <v>0.037707895610448544</v>
      </c>
      <c r="J12" s="46">
        <f t="shared" si="3"/>
        <v>0.0486016025242064</v>
      </c>
      <c r="K12" s="46">
        <f t="shared" si="3"/>
        <v>0.07486444544411586</v>
      </c>
      <c r="L12" s="46">
        <f t="shared" si="3"/>
        <v>0.0541191324117071</v>
      </c>
      <c r="M12" s="46">
        <f t="shared" si="3"/>
        <v>0.05817041707391468</v>
      </c>
      <c r="N12" s="46">
        <f t="shared" si="3"/>
        <v>0.09136791675191028</v>
      </c>
      <c r="O12" s="46">
        <f t="shared" si="3"/>
        <v>0.10874352296391346</v>
      </c>
      <c r="P12" s="46">
        <f t="shared" si="3"/>
        <v>0.02053751413928858</v>
      </c>
      <c r="Q12" s="46">
        <f t="shared" si="3"/>
        <v>0.06724156220775847</v>
      </c>
      <c r="R12" s="46">
        <f t="shared" si="3"/>
        <v>0.060749179795940446</v>
      </c>
      <c r="S12" s="46">
        <f t="shared" si="3"/>
        <v>0.04198989084979813</v>
      </c>
      <c r="T12" s="46">
        <f t="shared" si="3"/>
        <v>0.02380673563327847</v>
      </c>
      <c r="U12" s="46">
        <f t="shared" si="3"/>
        <v>0.11198347095796718</v>
      </c>
      <c r="V12" s="46">
        <f t="shared" si="3"/>
        <v>0.06191033390894894</v>
      </c>
      <c r="W12" s="46">
        <f t="shared" si="3"/>
        <v>0.061057697690463146</v>
      </c>
    </row>
    <row r="13" spans="1:23" s="43" customFormat="1" ht="16.5">
      <c r="A13" s="256"/>
      <c r="B13" s="276" t="s">
        <v>10</v>
      </c>
      <c r="C13" s="277"/>
      <c r="D13" s="54" t="s">
        <v>6</v>
      </c>
      <c r="E13" s="166">
        <f aca="true" t="shared" si="4" ref="E13:J13">E9-E11</f>
        <v>46.621999999999844</v>
      </c>
      <c r="F13" s="166">
        <f t="shared" si="4"/>
        <v>-124.08700000000007</v>
      </c>
      <c r="G13" s="181">
        <f t="shared" si="4"/>
        <v>-49.44599999999991</v>
      </c>
      <c r="H13" s="182">
        <f t="shared" si="4"/>
        <v>-126.9109999999979</v>
      </c>
      <c r="I13" s="183">
        <f t="shared" si="4"/>
        <v>-46.775000000000546</v>
      </c>
      <c r="J13" s="166">
        <f t="shared" si="4"/>
        <v>208.66999999999962</v>
      </c>
      <c r="K13" s="184">
        <f>K9-K11</f>
        <v>-196.29800000000068</v>
      </c>
      <c r="L13" s="185">
        <f>L9-L11</f>
        <v>-34.403000000002066</v>
      </c>
      <c r="M13" s="182">
        <f>H13+L13</f>
        <v>-161.31399999999996</v>
      </c>
      <c r="N13" s="184">
        <f>N9-N11</f>
        <v>-59.32400000000007</v>
      </c>
      <c r="O13" s="184">
        <f>O9-O11</f>
        <v>74.73100000000022</v>
      </c>
      <c r="P13" s="184">
        <f>P9-P11</f>
        <v>69.30299999999988</v>
      </c>
      <c r="Q13" s="182">
        <f>Q9-Q11</f>
        <v>84.71000000000095</v>
      </c>
      <c r="R13" s="182">
        <f>M13+Q13</f>
        <v>-76.60399999999902</v>
      </c>
      <c r="S13" s="183">
        <f>S9-S11</f>
        <v>55.77799999999979</v>
      </c>
      <c r="T13" s="183">
        <f>T9-T11</f>
        <v>60.942999999999756</v>
      </c>
      <c r="U13" s="166">
        <f>U9-U11</f>
        <v>-41.99200000000019</v>
      </c>
      <c r="V13" s="184">
        <f>V9-V11</f>
        <v>74.72899999999936</v>
      </c>
      <c r="W13" s="230">
        <f>H13+L13+Q13+V13</f>
        <v>-1.874999999999659</v>
      </c>
    </row>
    <row r="14" spans="1:27" s="43" customFormat="1" ht="17.25" thickBot="1">
      <c r="A14" s="256"/>
      <c r="B14" s="264"/>
      <c r="C14" s="265"/>
      <c r="D14" s="45" t="s">
        <v>8</v>
      </c>
      <c r="E14" s="167">
        <f>IF(E8=0," ",E13/E8)</f>
        <v>0.012720467041024842</v>
      </c>
      <c r="F14" s="167">
        <f aca="true" t="shared" si="5" ref="F14:K14">IF(F8=0," ",F13/F8)</f>
        <v>-0.037389082750618245</v>
      </c>
      <c r="G14" s="186">
        <f t="shared" si="5"/>
        <v>-0.014689564633816987</v>
      </c>
      <c r="H14" s="187">
        <f t="shared" si="5"/>
        <v>-0.01226195250755464</v>
      </c>
      <c r="I14" s="188">
        <f t="shared" si="5"/>
        <v>-0.01649195710786623</v>
      </c>
      <c r="J14" s="167">
        <f t="shared" si="5"/>
        <v>0.07299614782393318</v>
      </c>
      <c r="K14" s="189">
        <f t="shared" si="5"/>
        <v>-0.06536005164928455</v>
      </c>
      <c r="L14" s="190">
        <f aca="true" t="shared" si="6" ref="L14:Q14">IF(L8=0," ",L13/L8)</f>
        <v>-0.003955182492761966</v>
      </c>
      <c r="M14" s="187">
        <f t="shared" si="6"/>
        <v>-0.008468730705188748</v>
      </c>
      <c r="N14" s="189">
        <f t="shared" si="6"/>
        <v>-0.029480049136728147</v>
      </c>
      <c r="O14" s="189">
        <f t="shared" si="6"/>
        <v>0.0312746389633348</v>
      </c>
      <c r="P14" s="189">
        <f t="shared" si="6"/>
        <v>0.021906427883241545</v>
      </c>
      <c r="Q14" s="187">
        <f t="shared" si="6"/>
        <v>0.011196963456474059</v>
      </c>
      <c r="R14" s="187">
        <f aca="true" t="shared" si="7" ref="R14:W14">IF(R8=0," ",R13/R8)</f>
        <v>-0.0028783741867655062</v>
      </c>
      <c r="S14" s="188">
        <f t="shared" si="7"/>
        <v>0.018745996420051675</v>
      </c>
      <c r="T14" s="188">
        <f t="shared" si="7"/>
        <v>0.01961544799812538</v>
      </c>
      <c r="U14" s="231">
        <f t="shared" si="7"/>
        <v>-0.011835500300171702</v>
      </c>
      <c r="V14" s="189">
        <f t="shared" si="7"/>
        <v>0.00775976291545861</v>
      </c>
      <c r="W14" s="189">
        <f t="shared" si="7"/>
        <v>-5.1732764815530174E-05</v>
      </c>
      <c r="Y14" s="56"/>
      <c r="Z14" s="57"/>
      <c r="AA14" s="56"/>
    </row>
    <row r="15" spans="1:27" s="43" customFormat="1" ht="17.25" thickBot="1">
      <c r="A15" s="257"/>
      <c r="B15" s="268" t="s">
        <v>47</v>
      </c>
      <c r="C15" s="269"/>
      <c r="D15" s="58"/>
      <c r="E15" s="59"/>
      <c r="F15" s="60"/>
      <c r="G15" s="61"/>
      <c r="H15" s="62"/>
      <c r="I15" s="59"/>
      <c r="J15" s="60"/>
      <c r="K15" s="63"/>
      <c r="L15" s="62"/>
      <c r="M15" s="62"/>
      <c r="N15" s="64"/>
      <c r="O15" s="65"/>
      <c r="P15" s="61"/>
      <c r="Q15" s="62"/>
      <c r="R15" s="62"/>
      <c r="S15" s="59"/>
      <c r="T15" s="66"/>
      <c r="U15" s="61"/>
      <c r="V15" s="62"/>
      <c r="W15" s="62"/>
      <c r="Y15" s="56"/>
      <c r="Z15" s="57"/>
      <c r="AA15" s="56"/>
    </row>
    <row r="16" spans="1:23" s="43" customFormat="1" ht="17.25" thickBot="1">
      <c r="A16" s="256"/>
      <c r="B16" s="298" t="s">
        <v>36</v>
      </c>
      <c r="C16" s="299"/>
      <c r="D16" s="67" t="s">
        <v>6</v>
      </c>
      <c r="E16" s="168">
        <f>E9</f>
        <v>353.62199999999984</v>
      </c>
      <c r="F16" s="168">
        <f aca="true" t="shared" si="8" ref="F16:W16">F9</f>
        <v>8.51299999999992</v>
      </c>
      <c r="G16" s="168">
        <f t="shared" si="8"/>
        <v>148.5540000000001</v>
      </c>
      <c r="H16" s="168">
        <f t="shared" si="8"/>
        <v>510.6890000000021</v>
      </c>
      <c r="I16" s="168">
        <f t="shared" si="8"/>
        <v>60.224999999999454</v>
      </c>
      <c r="J16" s="168">
        <f t="shared" si="8"/>
        <v>347.6699999999996</v>
      </c>
      <c r="K16" s="168">
        <f t="shared" si="8"/>
        <v>28.701999999999316</v>
      </c>
      <c r="L16" s="168">
        <f t="shared" si="8"/>
        <v>436.59699999999793</v>
      </c>
      <c r="M16" s="168">
        <f t="shared" si="8"/>
        <v>947.2859999999964</v>
      </c>
      <c r="N16" s="168">
        <f t="shared" si="8"/>
        <v>124.67599999999993</v>
      </c>
      <c r="O16" s="168">
        <f t="shared" si="8"/>
        <v>334.7310000000002</v>
      </c>
      <c r="P16" s="168">
        <f t="shared" si="8"/>
        <v>134.30299999999988</v>
      </c>
      <c r="Q16" s="168">
        <f t="shared" si="8"/>
        <v>593.710000000001</v>
      </c>
      <c r="R16" s="168">
        <f t="shared" si="8"/>
        <v>1540.9959999999992</v>
      </c>
      <c r="S16" s="168">
        <f t="shared" si="8"/>
        <v>180.7779999999998</v>
      </c>
      <c r="T16" s="168">
        <f t="shared" si="8"/>
        <v>134.94299999999976</v>
      </c>
      <c r="U16" s="168">
        <f t="shared" si="8"/>
        <v>355.5079999999998</v>
      </c>
      <c r="V16" s="168">
        <f t="shared" si="8"/>
        <v>671.2289999999994</v>
      </c>
      <c r="W16" s="168">
        <f t="shared" si="8"/>
        <v>2212.2249999999985</v>
      </c>
    </row>
    <row r="17" spans="1:26" s="43" customFormat="1" ht="16.5">
      <c r="A17" s="256"/>
      <c r="B17" s="287" t="s">
        <v>68</v>
      </c>
      <c r="C17" s="288"/>
      <c r="D17" s="54" t="s">
        <v>6</v>
      </c>
      <c r="E17" s="177">
        <f>IF(E9&lt;E11,E9,E11)</f>
        <v>307</v>
      </c>
      <c r="F17" s="177">
        <f>IF(F9&lt;F11,F9,F11)</f>
        <v>8.51299999999992</v>
      </c>
      <c r="G17" s="177">
        <f>IF(G9&lt;G11,G9,G11)</f>
        <v>148.5540000000001</v>
      </c>
      <c r="H17" s="191">
        <f>SUM(E17:G17)</f>
        <v>464.067</v>
      </c>
      <c r="I17" s="177">
        <f>IF(I9&lt;I11,I9,I11)</f>
        <v>60.224999999999454</v>
      </c>
      <c r="J17" s="177">
        <f>IF(J9&lt;J11,J9,J11)</f>
        <v>139</v>
      </c>
      <c r="K17" s="177">
        <f>IF(K9&lt;K11,K9,K11)</f>
        <v>28.701999999999316</v>
      </c>
      <c r="L17" s="192">
        <f>SUM(I17:K17)</f>
        <v>227.92699999999877</v>
      </c>
      <c r="M17" s="191">
        <f>SUM(H17+L17)</f>
        <v>691.9939999999988</v>
      </c>
      <c r="N17" s="177">
        <f>IF(N9&lt;N11,N9,N11)</f>
        <v>124.67599999999993</v>
      </c>
      <c r="O17" s="177">
        <f>IF(O9&lt;O11,O9,O11)</f>
        <v>260</v>
      </c>
      <c r="P17" s="177">
        <f>IF(P9&lt;P11,P9,P11)</f>
        <v>65</v>
      </c>
      <c r="Q17" s="191">
        <f>SUM(N17:P17)</f>
        <v>449.67599999999993</v>
      </c>
      <c r="R17" s="232">
        <f>M17+N17+O17+P17</f>
        <v>1141.6699999999987</v>
      </c>
      <c r="S17" s="177">
        <f>IF(S9&lt;S11,S9,S11)</f>
        <v>125</v>
      </c>
      <c r="T17" s="177">
        <f>IF(T9&lt;T11,T9,T11)</f>
        <v>74</v>
      </c>
      <c r="U17" s="177">
        <f>IF(U9&lt;U11,U9,U11)</f>
        <v>355.5079999999998</v>
      </c>
      <c r="V17" s="192">
        <f>SUM(S17:U17)</f>
        <v>554.5079999999998</v>
      </c>
      <c r="W17" s="232">
        <f>H17+L17+Q17+V17</f>
        <v>1696.1779999999985</v>
      </c>
      <c r="X17" s="71"/>
      <c r="Y17" s="56"/>
      <c r="Z17" s="72"/>
    </row>
    <row r="18" spans="1:23" s="43" customFormat="1" ht="16.5">
      <c r="A18" s="256"/>
      <c r="B18" s="287" t="s">
        <v>69</v>
      </c>
      <c r="C18" s="288"/>
      <c r="D18" s="54" t="s">
        <v>6</v>
      </c>
      <c r="E18" s="178">
        <f>IF(E9&gt;E11,E16-E17,0)</f>
        <v>46.621999999999844</v>
      </c>
      <c r="F18" s="178">
        <f>IF(F9&gt;F11,F16-F17,0)</f>
        <v>0</v>
      </c>
      <c r="G18" s="178">
        <f>IF(G9&gt;G11,G16-G17,0)</f>
        <v>0</v>
      </c>
      <c r="H18" s="191">
        <f>SUM(E18:G18)</f>
        <v>46.621999999999844</v>
      </c>
      <c r="I18" s="178">
        <f>IF(I9&gt;I11,I16-I17,0)</f>
        <v>0</v>
      </c>
      <c r="J18" s="178">
        <f>IF(J9&gt;J11,J16-J17,0)</f>
        <v>208.66999999999962</v>
      </c>
      <c r="K18" s="178">
        <f>IF(K9&gt;K11,K16-K17,0)</f>
        <v>0</v>
      </c>
      <c r="L18" s="192">
        <f>SUM(I18:K18)</f>
        <v>208.66999999999962</v>
      </c>
      <c r="M18" s="191">
        <f>SUM(H18+L18)</f>
        <v>255.29199999999946</v>
      </c>
      <c r="N18" s="178">
        <f>IF(N9&gt;N11,N16-N17,0)</f>
        <v>0</v>
      </c>
      <c r="O18" s="178">
        <f>IF(O9&gt;O11,O16-O17,0)</f>
        <v>74.73100000000022</v>
      </c>
      <c r="P18" s="178">
        <f>IF(P9&gt;P11,P16-P17,0)</f>
        <v>69.30299999999988</v>
      </c>
      <c r="Q18" s="191">
        <f>SUM(N18:P18)</f>
        <v>144.0340000000001</v>
      </c>
      <c r="R18" s="233">
        <f>M18+N18+O18+P18</f>
        <v>399.32599999999957</v>
      </c>
      <c r="S18" s="178">
        <f>IF(S9&gt;S11,S16-S17,0)</f>
        <v>55.77799999999979</v>
      </c>
      <c r="T18" s="178">
        <f>IF(T9&gt;T11,T16-T17,0)</f>
        <v>60.942999999999756</v>
      </c>
      <c r="U18" s="178">
        <f>IF(U9&gt;U11,U16-U17,0)</f>
        <v>0</v>
      </c>
      <c r="V18" s="234">
        <f>SUM(S18:U18)</f>
        <v>116.72099999999955</v>
      </c>
      <c r="W18" s="191">
        <f>H18+L18+Q18+V18</f>
        <v>516.0469999999991</v>
      </c>
    </row>
    <row r="19" spans="1:23" s="43" customFormat="1" ht="17.25" thickBot="1">
      <c r="A19" s="256"/>
      <c r="B19" s="306" t="s">
        <v>70</v>
      </c>
      <c r="C19" s="307"/>
      <c r="D19" s="74" t="s">
        <v>6</v>
      </c>
      <c r="E19" s="75"/>
      <c r="F19" s="75"/>
      <c r="G19" s="76"/>
      <c r="H19" s="77">
        <f>SUM(E19:G19)</f>
        <v>0</v>
      </c>
      <c r="I19" s="78"/>
      <c r="J19" s="79"/>
      <c r="K19" s="73"/>
      <c r="L19" s="80">
        <f>SUM(I19:K19)</f>
        <v>0</v>
      </c>
      <c r="M19" s="77">
        <f>SUM(H19+L19)</f>
        <v>0</v>
      </c>
      <c r="N19" s="81"/>
      <c r="O19" s="69"/>
      <c r="P19" s="82"/>
      <c r="Q19" s="77">
        <f>SUM(N19:P19)</f>
        <v>0</v>
      </c>
      <c r="R19" s="83">
        <f>M19+N19+O19+P19</f>
        <v>0</v>
      </c>
      <c r="S19" s="84"/>
      <c r="T19" s="85"/>
      <c r="U19" s="86"/>
      <c r="V19" s="80">
        <f>SUM(S19:U19)</f>
        <v>0</v>
      </c>
      <c r="W19" s="77">
        <f>H19+L19+Q19+V19</f>
        <v>0</v>
      </c>
    </row>
    <row r="20" spans="1:24" s="43" customFormat="1" ht="17.25" customHeight="1">
      <c r="A20" s="256"/>
      <c r="B20" s="301" t="s">
        <v>35</v>
      </c>
      <c r="C20" s="96" t="s">
        <v>73</v>
      </c>
      <c r="D20" s="88" t="s">
        <v>18</v>
      </c>
      <c r="E20" s="147">
        <v>1.91852</v>
      </c>
      <c r="F20" s="148">
        <v>1.84856</v>
      </c>
      <c r="G20" s="149">
        <v>1.81552</v>
      </c>
      <c r="H20" s="53">
        <f>(E20+F20+G20)/3</f>
        <v>1.8608666666666667</v>
      </c>
      <c r="I20" s="150">
        <v>2.00733</v>
      </c>
      <c r="J20" s="150">
        <v>1.89875</v>
      </c>
      <c r="K20" s="150">
        <v>1.78305</v>
      </c>
      <c r="L20" s="53">
        <f>(I20+J20+K20)/3</f>
        <v>1.8963766666666668</v>
      </c>
      <c r="M20" s="73">
        <f>(H20+L20)/2</f>
        <v>1.8786216666666666</v>
      </c>
      <c r="N20" s="248">
        <v>1.8371</v>
      </c>
      <c r="O20" s="247">
        <v>1.84927</v>
      </c>
      <c r="P20" s="150">
        <v>2.21396</v>
      </c>
      <c r="Q20" s="249">
        <f>(N20+O20+P20)/3</f>
        <v>1.9667766666666668</v>
      </c>
      <c r="R20" s="249">
        <f>(H20+L20+Q20)/3</f>
        <v>1.9080066666666669</v>
      </c>
      <c r="S20" s="250">
        <v>2.20068</v>
      </c>
      <c r="T20" s="248">
        <v>2.1528</v>
      </c>
      <c r="U20" s="252">
        <v>2.16488</v>
      </c>
      <c r="V20" s="249">
        <f>(S20+T20+U20)/3</f>
        <v>2.1727866666666666</v>
      </c>
      <c r="W20" s="251">
        <f>(R20+V20)/2</f>
        <v>2.0403966666666666</v>
      </c>
      <c r="X20" s="151"/>
    </row>
    <row r="21" spans="1:23" s="43" customFormat="1" ht="16.5">
      <c r="A21" s="256"/>
      <c r="B21" s="302"/>
      <c r="C21" s="87" t="s">
        <v>71</v>
      </c>
      <c r="D21" s="88" t="s">
        <v>18</v>
      </c>
      <c r="E21" s="70">
        <v>2.04649</v>
      </c>
      <c r="F21" s="69"/>
      <c r="G21" s="73"/>
      <c r="H21" s="53">
        <f>(E21+F21+G21)/3</f>
        <v>0.6821633333333333</v>
      </c>
      <c r="I21" s="70"/>
      <c r="J21" s="69">
        <v>2.02389</v>
      </c>
      <c r="K21" s="70"/>
      <c r="L21" s="53">
        <f>(I21+J21+K21)/3</f>
        <v>0.6746300000000001</v>
      </c>
      <c r="M21" s="73">
        <f>(H21+L21)/2</f>
        <v>0.6783966666666668</v>
      </c>
      <c r="N21" s="89"/>
      <c r="O21" s="247">
        <v>1.709</v>
      </c>
      <c r="P21" s="150">
        <v>2.07369</v>
      </c>
      <c r="Q21" s="249">
        <f>(N21+O21+P21)/3</f>
        <v>1.2608966666666668</v>
      </c>
      <c r="R21" s="53">
        <f>(H21+L21+Q21)/3</f>
        <v>0.8725633333333335</v>
      </c>
      <c r="S21" s="247">
        <v>2.06041</v>
      </c>
      <c r="T21" s="90">
        <v>2.01253</v>
      </c>
      <c r="U21" s="155"/>
      <c r="V21" s="53">
        <f>(S21+T21+U21)/3</f>
        <v>1.3576466666666667</v>
      </c>
      <c r="W21" s="73"/>
    </row>
    <row r="22" spans="1:23" s="43" customFormat="1" ht="33.75" thickBot="1">
      <c r="A22" s="256"/>
      <c r="B22" s="303"/>
      <c r="C22" s="91" t="s">
        <v>72</v>
      </c>
      <c r="D22" s="92" t="s">
        <v>18</v>
      </c>
      <c r="E22" s="78"/>
      <c r="F22" s="79"/>
      <c r="G22" s="86"/>
      <c r="H22" s="83"/>
      <c r="I22" s="78"/>
      <c r="J22" s="79"/>
      <c r="K22" s="82"/>
      <c r="L22" s="83"/>
      <c r="M22" s="86"/>
      <c r="N22" s="93"/>
      <c r="O22" s="79"/>
      <c r="P22" s="82"/>
      <c r="Q22" s="83"/>
      <c r="R22" s="83"/>
      <c r="S22" s="94"/>
      <c r="T22" s="89"/>
      <c r="U22" s="156"/>
      <c r="V22" s="83"/>
      <c r="W22" s="86"/>
    </row>
    <row r="23" spans="1:23" s="43" customFormat="1" ht="16.5" customHeight="1" thickBot="1">
      <c r="A23" s="256"/>
      <c r="B23" s="282" t="s">
        <v>38</v>
      </c>
      <c r="C23" s="284"/>
      <c r="D23" s="95" t="s">
        <v>19</v>
      </c>
      <c r="E23" s="169">
        <f>SUM(E24:E25)</f>
        <v>807.5885742003995</v>
      </c>
      <c r="F23" s="193">
        <f>SUM(F24:F25)</f>
        <v>18.56941371039982</v>
      </c>
      <c r="G23" s="194">
        <f>SUM(G24:G25)</f>
        <v>318.24925453440017</v>
      </c>
      <c r="H23" s="195">
        <f>SUM(E23:G23)</f>
        <v>1144.4072424451995</v>
      </c>
      <c r="I23" s="196">
        <f>SUM(I24:I25)</f>
        <v>142.6519101149987</v>
      </c>
      <c r="J23" s="169">
        <f>SUM(J24:J25)</f>
        <v>809.776624033999</v>
      </c>
      <c r="K23" s="197">
        <f>SUM(K24:K25)</f>
        <v>60.38897929799856</v>
      </c>
      <c r="L23" s="198">
        <f>SUM(I23:K23)</f>
        <v>1012.8175134469964</v>
      </c>
      <c r="M23" s="179">
        <f aca="true" t="shared" si="9" ref="M23:M28">SUM(H23+L23)</f>
        <v>2157.224755892196</v>
      </c>
      <c r="N23" s="199">
        <f>SUM(N24:N25)</f>
        <v>270.2698899279998</v>
      </c>
      <c r="O23" s="200">
        <f>SUM(O24:O25)</f>
        <v>718.0600652200005</v>
      </c>
      <c r="P23" s="235">
        <f>SUM(P24:P25)</f>
        <v>339.39199892259967</v>
      </c>
      <c r="Q23" s="236">
        <f>SUM(N23:P23)</f>
        <v>1327.7219540706</v>
      </c>
      <c r="R23" s="236">
        <f aca="true" t="shared" si="10" ref="R23:R28">M23+N23+O23+P23</f>
        <v>3484.946709962796</v>
      </c>
      <c r="S23" s="237">
        <f>SUM(S24:S25)</f>
        <v>460.2124477963995</v>
      </c>
      <c r="T23" s="200">
        <f>SUM(T24:T25)</f>
        <v>332.7090426321994</v>
      </c>
      <c r="U23" s="238">
        <f>SUM(U24:U25)</f>
        <v>908.1659476671996</v>
      </c>
      <c r="V23" s="198">
        <f>SUM(S23:U23)</f>
        <v>1701.0874380957985</v>
      </c>
      <c r="W23" s="179">
        <f>H23+L23+Q23+V23</f>
        <v>5186.034148058594</v>
      </c>
    </row>
    <row r="24" spans="1:23" s="43" customFormat="1" ht="19.5" customHeight="1">
      <c r="A24" s="256"/>
      <c r="B24" s="301" t="s">
        <v>37</v>
      </c>
      <c r="C24" s="96" t="s">
        <v>73</v>
      </c>
      <c r="D24" s="97" t="s">
        <v>19</v>
      </c>
      <c r="E24" s="170">
        <f>E17*E20*1.18</f>
        <v>695.0030552</v>
      </c>
      <c r="F24" s="170">
        <f>F17*F20*1.18</f>
        <v>18.56941371039982</v>
      </c>
      <c r="G24" s="170">
        <f>G17*G20*1.18</f>
        <v>318.24925453440017</v>
      </c>
      <c r="H24" s="191">
        <f>SUM(E24:G24)</f>
        <v>1031.8217234447998</v>
      </c>
      <c r="I24" s="177">
        <f>I17*I20*1.18</f>
        <v>142.6519101149987</v>
      </c>
      <c r="J24" s="201">
        <f>J17*J20*1.18</f>
        <v>311.43297499999994</v>
      </c>
      <c r="K24" s="202">
        <f>(K17*K20*1.18)</f>
        <v>60.38897929799856</v>
      </c>
      <c r="L24" s="192">
        <f>SUM(I24:K24)</f>
        <v>514.4738644129973</v>
      </c>
      <c r="M24" s="191">
        <f t="shared" si="9"/>
        <v>1546.295587857797</v>
      </c>
      <c r="N24" s="203">
        <f aca="true" t="shared" si="11" ref="N24:P25">N17*N20*1.18</f>
        <v>270.2698899279998</v>
      </c>
      <c r="O24" s="203">
        <f t="shared" si="11"/>
        <v>567.356036</v>
      </c>
      <c r="P24" s="234">
        <f t="shared" si="11"/>
        <v>169.81073199999997</v>
      </c>
      <c r="Q24" s="191">
        <f>SUM(N24:P24)</f>
        <v>1007.4366579279997</v>
      </c>
      <c r="R24" s="191">
        <f t="shared" si="10"/>
        <v>2553.7322457857967</v>
      </c>
      <c r="S24" s="234">
        <f aca="true" t="shared" si="12" ref="S24:U25">S17*S20*1.18</f>
        <v>324.6003</v>
      </c>
      <c r="T24" s="234">
        <f t="shared" si="12"/>
        <v>187.982496</v>
      </c>
      <c r="U24" s="234">
        <f t="shared" si="12"/>
        <v>908.1659476671996</v>
      </c>
      <c r="V24" s="191">
        <f>SUM(S24:U24)</f>
        <v>1420.7487436671995</v>
      </c>
      <c r="W24" s="202">
        <f>H24+L24+Q24+V24</f>
        <v>3974.4809894529963</v>
      </c>
    </row>
    <row r="25" spans="1:23" s="43" customFormat="1" ht="19.5" customHeight="1" thickBot="1">
      <c r="A25" s="258"/>
      <c r="B25" s="303"/>
      <c r="C25" s="91" t="s">
        <v>74</v>
      </c>
      <c r="D25" s="98" t="s">
        <v>19</v>
      </c>
      <c r="E25" s="170">
        <f>E18*E21*1.18</f>
        <v>112.58551900039961</v>
      </c>
      <c r="F25" s="170">
        <f aca="true" t="shared" si="13" ref="F25:K25">F18*F21*1.18</f>
        <v>0</v>
      </c>
      <c r="G25" s="170">
        <f t="shared" si="13"/>
        <v>0</v>
      </c>
      <c r="H25" s="204">
        <f>SUM(E25:G25)</f>
        <v>112.58551900039961</v>
      </c>
      <c r="I25" s="170">
        <f t="shared" si="13"/>
        <v>0</v>
      </c>
      <c r="J25" s="170">
        <f t="shared" si="13"/>
        <v>498.3436490339991</v>
      </c>
      <c r="K25" s="170">
        <f t="shared" si="13"/>
        <v>0</v>
      </c>
      <c r="L25" s="205">
        <f>SUM(I25:K25)</f>
        <v>498.3436490339991</v>
      </c>
      <c r="M25" s="204">
        <f t="shared" si="9"/>
        <v>610.9291680343987</v>
      </c>
      <c r="N25" s="170">
        <f t="shared" si="11"/>
        <v>0</v>
      </c>
      <c r="O25" s="170">
        <f t="shared" si="11"/>
        <v>150.70402922000045</v>
      </c>
      <c r="P25" s="170">
        <f t="shared" si="11"/>
        <v>169.5812669225997</v>
      </c>
      <c r="Q25" s="204">
        <f>SUM(N25:P25)</f>
        <v>320.28529614260015</v>
      </c>
      <c r="R25" s="239">
        <f t="shared" si="10"/>
        <v>931.214464176999</v>
      </c>
      <c r="S25" s="170">
        <f t="shared" si="12"/>
        <v>135.61214779639948</v>
      </c>
      <c r="T25" s="170">
        <f t="shared" si="12"/>
        <v>144.72654663219942</v>
      </c>
      <c r="U25" s="170">
        <f t="shared" si="12"/>
        <v>0</v>
      </c>
      <c r="V25" s="204">
        <f>SUM(S25:U25)</f>
        <v>280.3386944285989</v>
      </c>
      <c r="W25" s="202">
        <f>H25+L25+Q25+V25</f>
        <v>1211.5531586055977</v>
      </c>
    </row>
    <row r="26" spans="1:23" s="43" customFormat="1" ht="38.25" customHeight="1" thickBot="1">
      <c r="A26" s="255" t="s">
        <v>41</v>
      </c>
      <c r="B26" s="289" t="s">
        <v>11</v>
      </c>
      <c r="C26" s="290"/>
      <c r="D26" s="99" t="s">
        <v>6</v>
      </c>
      <c r="E26" s="163">
        <f aca="true" t="shared" si="14" ref="E26:W26">SUM(E27:E30)</f>
        <v>3311.495</v>
      </c>
      <c r="F26" s="163">
        <f t="shared" si="14"/>
        <v>3310.29</v>
      </c>
      <c r="G26" s="163">
        <f t="shared" si="14"/>
        <v>3217.509</v>
      </c>
      <c r="H26" s="163">
        <f t="shared" si="14"/>
        <v>9839.293999999998</v>
      </c>
      <c r="I26" s="163">
        <f t="shared" si="14"/>
        <v>2776.0060000000003</v>
      </c>
      <c r="J26" s="163">
        <f t="shared" si="14"/>
        <v>2510.974</v>
      </c>
      <c r="K26" s="163">
        <f t="shared" si="14"/>
        <v>2974.6310000000003</v>
      </c>
      <c r="L26" s="163">
        <f t="shared" si="14"/>
        <v>8261.611</v>
      </c>
      <c r="M26" s="163">
        <f t="shared" si="14"/>
        <v>18100.905000000002</v>
      </c>
      <c r="N26" s="163">
        <f t="shared" si="14"/>
        <v>1887.6680000000001</v>
      </c>
      <c r="O26" s="163">
        <f>SUM(O27:O30)</f>
        <v>2054.777</v>
      </c>
      <c r="P26" s="163">
        <f t="shared" si="14"/>
        <v>3029.289</v>
      </c>
      <c r="Q26" s="163">
        <f t="shared" si="14"/>
        <v>6971.734</v>
      </c>
      <c r="R26" s="163">
        <f t="shared" si="14"/>
        <v>25072.639000000003</v>
      </c>
      <c r="S26" s="163">
        <f>SUM(S27:S30)</f>
        <v>2794.684</v>
      </c>
      <c r="T26" s="163">
        <f>SUM(T27:T30)</f>
        <v>2971.945</v>
      </c>
      <c r="U26" s="163">
        <f t="shared" si="14"/>
        <v>3192.462</v>
      </c>
      <c r="V26" s="163">
        <f t="shared" si="14"/>
        <v>8959.091</v>
      </c>
      <c r="W26" s="163">
        <f t="shared" si="14"/>
        <v>34031.73</v>
      </c>
    </row>
    <row r="27" spans="1:23" s="102" customFormat="1" ht="16.5">
      <c r="A27" s="256"/>
      <c r="B27" s="274" t="s">
        <v>60</v>
      </c>
      <c r="C27" s="275"/>
      <c r="D27" s="100" t="s">
        <v>6</v>
      </c>
      <c r="E27" s="48">
        <v>1284.022</v>
      </c>
      <c r="F27" s="48">
        <v>1168.37</v>
      </c>
      <c r="G27" s="48">
        <v>1240.697</v>
      </c>
      <c r="H27" s="50">
        <f>SUM(E27:G27)</f>
        <v>3693.089</v>
      </c>
      <c r="I27" s="52">
        <v>1074.889</v>
      </c>
      <c r="J27" s="48">
        <v>907.664</v>
      </c>
      <c r="K27" s="52">
        <v>741.502</v>
      </c>
      <c r="L27" s="55">
        <f>SUM(I27:K27)</f>
        <v>2724.055</v>
      </c>
      <c r="M27" s="101">
        <f t="shared" si="9"/>
        <v>6417.144</v>
      </c>
      <c r="N27" s="48">
        <v>496.506</v>
      </c>
      <c r="O27" s="48">
        <v>554.629</v>
      </c>
      <c r="P27" s="49">
        <v>763.341</v>
      </c>
      <c r="Q27" s="50">
        <f>SUM(N27:P27)</f>
        <v>1814.476</v>
      </c>
      <c r="R27" s="50">
        <f t="shared" si="10"/>
        <v>8231.62</v>
      </c>
      <c r="S27" s="51">
        <v>976.176</v>
      </c>
      <c r="T27" s="48">
        <v>1040.2</v>
      </c>
      <c r="U27" s="52">
        <v>1154.205</v>
      </c>
      <c r="V27" s="52">
        <f>SUM(S27:U27)</f>
        <v>3170.581</v>
      </c>
      <c r="W27" s="68">
        <f>H27+L27+Q27+V27</f>
        <v>11402.201000000001</v>
      </c>
    </row>
    <row r="28" spans="1:23" s="103" customFormat="1" ht="16.5">
      <c r="A28" s="256"/>
      <c r="B28" s="274" t="s">
        <v>61</v>
      </c>
      <c r="C28" s="275"/>
      <c r="D28" s="100" t="s">
        <v>6</v>
      </c>
      <c r="E28" s="48">
        <v>608.882</v>
      </c>
      <c r="F28" s="48">
        <v>576.113</v>
      </c>
      <c r="G28" s="48">
        <v>711.234</v>
      </c>
      <c r="H28" s="50">
        <f>SUM(E28:G28)</f>
        <v>1896.2289999999998</v>
      </c>
      <c r="I28" s="52">
        <v>448.979</v>
      </c>
      <c r="J28" s="48">
        <v>446.937</v>
      </c>
      <c r="K28" s="52">
        <v>289.903</v>
      </c>
      <c r="L28" s="55">
        <f>SUM(I28:K28)</f>
        <v>1185.819</v>
      </c>
      <c r="M28" s="50">
        <f t="shared" si="9"/>
        <v>3082.048</v>
      </c>
      <c r="N28" s="48">
        <v>272.73</v>
      </c>
      <c r="O28" s="48">
        <v>295.314</v>
      </c>
      <c r="P28" s="49">
        <v>387.458</v>
      </c>
      <c r="Q28" s="50">
        <f>SUM(N28:P28)</f>
        <v>955.5020000000002</v>
      </c>
      <c r="R28" s="50">
        <f t="shared" si="10"/>
        <v>4037.5499999999997</v>
      </c>
      <c r="S28" s="51">
        <v>456.527</v>
      </c>
      <c r="T28" s="48">
        <v>489.93</v>
      </c>
      <c r="U28" s="52">
        <v>547.544</v>
      </c>
      <c r="V28" s="52">
        <f>SUM(S28:U28)</f>
        <v>1494.001</v>
      </c>
      <c r="W28" s="68">
        <f>H28+L28+Q28+V28</f>
        <v>5531.551</v>
      </c>
    </row>
    <row r="29" spans="1:23" s="103" customFormat="1" ht="16.5">
      <c r="A29" s="256"/>
      <c r="B29" s="304" t="s">
        <v>62</v>
      </c>
      <c r="C29" s="305"/>
      <c r="D29" s="100" t="s">
        <v>6</v>
      </c>
      <c r="E29" s="48">
        <v>1369.286</v>
      </c>
      <c r="F29" s="48">
        <v>1513.366</v>
      </c>
      <c r="G29" s="48">
        <v>1210.521</v>
      </c>
      <c r="H29" s="50">
        <f>SUM(E29:G29)</f>
        <v>4093.173</v>
      </c>
      <c r="I29" s="52">
        <v>1209.419</v>
      </c>
      <c r="J29" s="48">
        <v>1126.458</v>
      </c>
      <c r="K29" s="52">
        <v>1904.458</v>
      </c>
      <c r="L29" s="55">
        <f>SUM(I29:K29)</f>
        <v>4240.335000000001</v>
      </c>
      <c r="M29" s="50">
        <f>SUM(H29+L29)</f>
        <v>8333.508000000002</v>
      </c>
      <c r="N29" s="48">
        <v>1097.519</v>
      </c>
      <c r="O29" s="48">
        <v>1184.482</v>
      </c>
      <c r="P29" s="49">
        <v>1858.89</v>
      </c>
      <c r="Q29" s="50">
        <f>SUM(N29:P29)</f>
        <v>4140.8910000000005</v>
      </c>
      <c r="R29" s="50">
        <f>M29+N29+O29+P29</f>
        <v>12474.399000000001</v>
      </c>
      <c r="S29" s="51">
        <v>1314.788</v>
      </c>
      <c r="T29" s="48">
        <v>1393.734</v>
      </c>
      <c r="U29" s="52">
        <v>1444.748</v>
      </c>
      <c r="V29" s="52">
        <f>SUM(S29:U29)</f>
        <v>4153.27</v>
      </c>
      <c r="W29" s="68">
        <f>H29+L29+Q29+V29</f>
        <v>16627.669</v>
      </c>
    </row>
    <row r="30" spans="1:23" s="103" customFormat="1" ht="16.5">
      <c r="A30" s="256"/>
      <c r="B30" s="304" t="s">
        <v>63</v>
      </c>
      <c r="C30" s="305"/>
      <c r="D30" s="100" t="s">
        <v>6</v>
      </c>
      <c r="E30" s="48">
        <v>49.305</v>
      </c>
      <c r="F30" s="48">
        <v>52.441</v>
      </c>
      <c r="G30" s="48">
        <v>55.057</v>
      </c>
      <c r="H30" s="50">
        <f>SUM(E30:G30)</f>
        <v>156.803</v>
      </c>
      <c r="I30" s="52">
        <v>42.719</v>
      </c>
      <c r="J30" s="48">
        <v>29.915</v>
      </c>
      <c r="K30" s="52">
        <v>38.768</v>
      </c>
      <c r="L30" s="55">
        <f>SUM(I30:K30)</f>
        <v>111.402</v>
      </c>
      <c r="M30" s="50">
        <f>SUM(H30+L30)</f>
        <v>268.205</v>
      </c>
      <c r="N30" s="48">
        <v>20.913</v>
      </c>
      <c r="O30" s="48">
        <v>20.352</v>
      </c>
      <c r="P30" s="49">
        <v>19.6</v>
      </c>
      <c r="Q30" s="50">
        <f>SUM(N30:P30)</f>
        <v>60.865</v>
      </c>
      <c r="R30" s="50">
        <f>M30+N30+O30+P30</f>
        <v>329.07</v>
      </c>
      <c r="S30" s="51">
        <v>47.193</v>
      </c>
      <c r="T30" s="48">
        <v>48.081</v>
      </c>
      <c r="U30" s="52">
        <v>45.965</v>
      </c>
      <c r="V30" s="52">
        <f>SUM(S30:U30)</f>
        <v>141.239</v>
      </c>
      <c r="W30" s="68">
        <f>H30+L30+Q30+V30</f>
        <v>470.30899999999997</v>
      </c>
    </row>
    <row r="31" spans="1:23" s="102" customFormat="1" ht="34.5" customHeight="1" thickBot="1">
      <c r="A31" s="256"/>
      <c r="B31" s="311" t="s">
        <v>50</v>
      </c>
      <c r="C31" s="312"/>
      <c r="D31" s="104" t="s">
        <v>6</v>
      </c>
      <c r="E31" s="105">
        <v>1.708</v>
      </c>
      <c r="F31" s="105">
        <v>1.703</v>
      </c>
      <c r="G31" s="105">
        <v>1.381</v>
      </c>
      <c r="H31" s="106">
        <f>SUM(E31:G31)</f>
        <v>4.792</v>
      </c>
      <c r="I31" s="107">
        <v>1.371</v>
      </c>
      <c r="J31" s="105">
        <v>1.344</v>
      </c>
      <c r="K31" s="108">
        <v>2.099</v>
      </c>
      <c r="L31" s="109">
        <f>SUM(I31:K31)</f>
        <v>4.814</v>
      </c>
      <c r="M31" s="108">
        <f>SUM(H31+L31)</f>
        <v>9.606</v>
      </c>
      <c r="N31" s="105">
        <v>1.492</v>
      </c>
      <c r="O31" s="105">
        <v>1.439</v>
      </c>
      <c r="P31" s="110">
        <v>1.348</v>
      </c>
      <c r="Q31" s="106">
        <f>SUM(N31:P31)</f>
        <v>4.279</v>
      </c>
      <c r="R31" s="106">
        <f>M31+N31+O31+P31</f>
        <v>13.885</v>
      </c>
      <c r="S31" s="107">
        <v>1.445</v>
      </c>
      <c r="T31" s="105">
        <v>1.476</v>
      </c>
      <c r="U31" s="108">
        <v>1.661</v>
      </c>
      <c r="V31" s="108">
        <f>SUM(S31:U31)</f>
        <v>4.582000000000001</v>
      </c>
      <c r="W31" s="111">
        <f>H31+L31+Q31+V31</f>
        <v>18.467</v>
      </c>
    </row>
    <row r="32" spans="1:23" s="103" customFormat="1" ht="21" customHeight="1" thickBot="1">
      <c r="A32" s="256"/>
      <c r="B32" s="308" t="s">
        <v>15</v>
      </c>
      <c r="C32" s="309"/>
      <c r="D32" s="310"/>
      <c r="E32" s="171">
        <f aca="true" t="shared" si="15" ref="E32:W32">E33+E34+E35</f>
        <v>0</v>
      </c>
      <c r="F32" s="206">
        <f t="shared" si="15"/>
        <v>0</v>
      </c>
      <c r="G32" s="206">
        <f t="shared" si="15"/>
        <v>0</v>
      </c>
      <c r="H32" s="206">
        <f t="shared" si="15"/>
        <v>0</v>
      </c>
      <c r="I32" s="207">
        <f t="shared" si="15"/>
        <v>0</v>
      </c>
      <c r="J32" s="206">
        <f t="shared" si="15"/>
        <v>0</v>
      </c>
      <c r="K32" s="208">
        <f t="shared" si="15"/>
        <v>0</v>
      </c>
      <c r="L32" s="209">
        <f t="shared" si="15"/>
        <v>0</v>
      </c>
      <c r="M32" s="206">
        <f t="shared" si="15"/>
        <v>0</v>
      </c>
      <c r="N32" s="206">
        <f t="shared" si="15"/>
        <v>0</v>
      </c>
      <c r="O32" s="206">
        <f t="shared" si="15"/>
        <v>0</v>
      </c>
      <c r="P32" s="206">
        <f t="shared" si="15"/>
        <v>0</v>
      </c>
      <c r="Q32" s="209">
        <f>Q33+Q34+Q35</f>
        <v>0</v>
      </c>
      <c r="R32" s="206">
        <f t="shared" si="15"/>
        <v>0</v>
      </c>
      <c r="S32" s="206">
        <f t="shared" si="15"/>
        <v>0</v>
      </c>
      <c r="T32" s="206">
        <f t="shared" si="15"/>
        <v>0</v>
      </c>
      <c r="U32" s="206">
        <f t="shared" si="15"/>
        <v>0</v>
      </c>
      <c r="V32" s="240">
        <f>V33+V34+V35</f>
        <v>0</v>
      </c>
      <c r="W32" s="206">
        <f t="shared" si="15"/>
        <v>0</v>
      </c>
    </row>
    <row r="33" spans="1:23" s="103" customFormat="1" ht="19.5" customHeight="1">
      <c r="A33" s="256"/>
      <c r="B33" s="266" t="s">
        <v>12</v>
      </c>
      <c r="C33" s="267"/>
      <c r="D33" s="112" t="s">
        <v>16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</row>
    <row r="34" spans="1:23" s="103" customFormat="1" ht="19.5" customHeight="1">
      <c r="A34" s="256"/>
      <c r="B34" s="274" t="s">
        <v>13</v>
      </c>
      <c r="C34" s="275"/>
      <c r="D34" s="88" t="s">
        <v>16</v>
      </c>
      <c r="E34" s="113"/>
      <c r="F34" s="113"/>
      <c r="G34" s="113"/>
      <c r="H34" s="114"/>
      <c r="I34" s="115"/>
      <c r="J34" s="113"/>
      <c r="K34" s="116"/>
      <c r="L34" s="114"/>
      <c r="M34" s="116"/>
      <c r="N34" s="113"/>
      <c r="O34" s="113"/>
      <c r="P34" s="117"/>
      <c r="Q34" s="114"/>
      <c r="R34" s="114"/>
      <c r="S34" s="118"/>
      <c r="T34" s="119"/>
      <c r="U34" s="116"/>
      <c r="V34" s="116"/>
      <c r="W34" s="120"/>
    </row>
    <row r="35" spans="1:23" s="103" customFormat="1" ht="19.5" customHeight="1" thickBot="1">
      <c r="A35" s="256"/>
      <c r="B35" s="280" t="s">
        <v>14</v>
      </c>
      <c r="C35" s="281"/>
      <c r="D35" s="92" t="s">
        <v>16</v>
      </c>
      <c r="E35" s="121">
        <v>0</v>
      </c>
      <c r="F35" s="121">
        <v>0</v>
      </c>
      <c r="G35" s="121">
        <v>0</v>
      </c>
      <c r="H35" s="122">
        <v>0</v>
      </c>
      <c r="I35" s="123">
        <v>0</v>
      </c>
      <c r="J35" s="121">
        <v>0</v>
      </c>
      <c r="K35" s="124">
        <v>0</v>
      </c>
      <c r="L35" s="122">
        <v>0</v>
      </c>
      <c r="M35" s="124"/>
      <c r="N35" s="121"/>
      <c r="O35" s="121"/>
      <c r="P35" s="125"/>
      <c r="Q35" s="122"/>
      <c r="R35" s="122"/>
      <c r="S35" s="126"/>
      <c r="T35" s="127"/>
      <c r="U35" s="124"/>
      <c r="V35" s="124"/>
      <c r="W35" s="108"/>
    </row>
    <row r="36" spans="1:23" s="103" customFormat="1" ht="16.5" customHeight="1" thickBot="1">
      <c r="A36" s="256"/>
      <c r="B36" s="282" t="s">
        <v>17</v>
      </c>
      <c r="C36" s="283"/>
      <c r="D36" s="284"/>
      <c r="E36" s="128"/>
      <c r="F36" s="129"/>
      <c r="G36" s="129"/>
      <c r="H36" s="130"/>
      <c r="I36" s="131"/>
      <c r="J36" s="129"/>
      <c r="K36" s="132"/>
      <c r="L36" s="130"/>
      <c r="M36" s="133"/>
      <c r="N36" s="128"/>
      <c r="O36" s="129"/>
      <c r="P36" s="134"/>
      <c r="Q36" s="130"/>
      <c r="R36" s="130"/>
      <c r="S36" s="135"/>
      <c r="T36" s="136"/>
      <c r="U36" s="132"/>
      <c r="V36" s="133"/>
      <c r="W36" s="137"/>
    </row>
    <row r="37" spans="1:23" s="103" customFormat="1" ht="21" customHeight="1" thickBot="1">
      <c r="A37" s="256"/>
      <c r="B37" s="138"/>
      <c r="C37" s="139" t="s">
        <v>12</v>
      </c>
      <c r="D37" s="140" t="s">
        <v>55</v>
      </c>
      <c r="E37" s="113">
        <v>503.99</v>
      </c>
      <c r="F37" s="113">
        <v>503.99</v>
      </c>
      <c r="G37" s="113">
        <v>503.99</v>
      </c>
      <c r="H37" s="113">
        <v>503.99</v>
      </c>
      <c r="I37" s="113">
        <v>503.99</v>
      </c>
      <c r="J37" s="113">
        <v>503.99</v>
      </c>
      <c r="K37" s="113">
        <v>503.99</v>
      </c>
      <c r="L37" s="113">
        <v>503.99</v>
      </c>
      <c r="M37" s="113">
        <v>503.99</v>
      </c>
      <c r="N37" s="113">
        <v>511.09</v>
      </c>
      <c r="O37" s="113">
        <v>511.09</v>
      </c>
      <c r="P37" s="113">
        <v>511.09</v>
      </c>
      <c r="Q37" s="113">
        <v>511.09</v>
      </c>
      <c r="R37" s="113"/>
      <c r="S37" s="113">
        <v>511.09</v>
      </c>
      <c r="T37" s="113">
        <v>511.09</v>
      </c>
      <c r="U37" s="113">
        <v>511.09</v>
      </c>
      <c r="V37" s="113">
        <v>511.09</v>
      </c>
      <c r="W37" s="113"/>
    </row>
    <row r="38" spans="1:23" s="103" customFormat="1" ht="15.75" customHeight="1" thickBot="1">
      <c r="A38" s="256"/>
      <c r="B38" s="278" t="s">
        <v>52</v>
      </c>
      <c r="C38" s="279"/>
      <c r="D38" s="140" t="s">
        <v>53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</row>
    <row r="39" spans="1:25" s="103" customFormat="1" ht="33" customHeight="1" thickBot="1">
      <c r="A39" s="256"/>
      <c r="B39" s="278" t="s">
        <v>40</v>
      </c>
      <c r="C39" s="279"/>
      <c r="D39" s="141"/>
      <c r="E39" s="172">
        <f>SUM(E40:E41)</f>
        <v>1847.18231683</v>
      </c>
      <c r="F39" s="210">
        <f>SUM(F40:F41)</f>
        <v>1672.64352397</v>
      </c>
      <c r="G39" s="210">
        <f>SUM(G40:G41)</f>
        <v>1696.46209137</v>
      </c>
      <c r="H39" s="211">
        <f>SUM(E39:G39)</f>
        <v>5216.28793217</v>
      </c>
      <c r="I39" s="210">
        <f>SUM(I40:I41)</f>
        <v>1429.43206169</v>
      </c>
      <c r="J39" s="210">
        <f>SUM(J40:J41)</f>
        <v>1440.72798956</v>
      </c>
      <c r="K39" s="210">
        <f>SUM(K40:K41)</f>
        <v>1513.6497986699999</v>
      </c>
      <c r="L39" s="211">
        <f>SUM(I39:K39)</f>
        <v>4383.80984992</v>
      </c>
      <c r="M39" s="212">
        <f>SUM(H39+L39)</f>
        <v>9600.09778209</v>
      </c>
      <c r="N39" s="210">
        <f>SUM(N40:N41)</f>
        <v>1028.48889496</v>
      </c>
      <c r="O39" s="210">
        <f>SUM(O40:O41)</f>
        <v>1221.2536437200001</v>
      </c>
      <c r="P39" s="210">
        <f>SUM(P40:P41)</f>
        <v>1616.8802352799999</v>
      </c>
      <c r="Q39" s="211">
        <f>SUM(N39:P39)</f>
        <v>3866.62277396</v>
      </c>
      <c r="R39" s="211">
        <f>H39+L39+Q39</f>
        <v>13466.72055605</v>
      </c>
      <c r="S39" s="210">
        <f>SUM(S40:S41)</f>
        <v>1520.7288735799998</v>
      </c>
      <c r="T39" s="210">
        <f>SUM(T40:T41)</f>
        <v>1587.89938792</v>
      </c>
      <c r="U39" s="210">
        <f>SUM(U40:U41)</f>
        <v>1813.3319872999998</v>
      </c>
      <c r="V39" s="241">
        <f>SUM(S39:U39)</f>
        <v>4921.9602488</v>
      </c>
      <c r="W39" s="242">
        <f>M39+Q39+V39</f>
        <v>18388.680804850002</v>
      </c>
      <c r="X39" s="142"/>
      <c r="Y39" s="142"/>
    </row>
    <row r="40" spans="1:23" s="103" customFormat="1" ht="24.75" customHeight="1" thickBot="1">
      <c r="A40" s="256"/>
      <c r="B40" s="266" t="s">
        <v>12</v>
      </c>
      <c r="C40" s="267"/>
      <c r="D40" s="143" t="s">
        <v>19</v>
      </c>
      <c r="E40" s="173">
        <f>E8*E37/1000</f>
        <v>1847.18231683</v>
      </c>
      <c r="F40" s="173">
        <f>F8*F37/1000</f>
        <v>1672.64352397</v>
      </c>
      <c r="G40" s="173">
        <f>G8*G37/1000</f>
        <v>1696.46209137</v>
      </c>
      <c r="H40" s="213">
        <f>SUM(E40:G40)</f>
        <v>5216.28793217</v>
      </c>
      <c r="I40" s="173">
        <f>I8*I37/1000</f>
        <v>1429.43206169</v>
      </c>
      <c r="J40" s="173">
        <f>J8*J37/1000</f>
        <v>1440.72798956</v>
      </c>
      <c r="K40" s="173">
        <f>K8*K37/1000</f>
        <v>1513.6497986699999</v>
      </c>
      <c r="L40" s="213">
        <f>SUM(I40:K40)</f>
        <v>4383.80984992</v>
      </c>
      <c r="M40" s="214">
        <f>SUM(H40+L40)</f>
        <v>9600.09778209</v>
      </c>
      <c r="N40" s="173">
        <f>N8*N37/1000</f>
        <v>1028.48889496</v>
      </c>
      <c r="O40" s="173">
        <f>O8*O37/1000</f>
        <v>1221.2536437200001</v>
      </c>
      <c r="P40" s="173">
        <f>P8*P37/1000</f>
        <v>1616.8802352799999</v>
      </c>
      <c r="Q40" s="213">
        <f>SUM(N40:P40)</f>
        <v>3866.62277396</v>
      </c>
      <c r="R40" s="213">
        <f>H40+L40+Q40</f>
        <v>13466.72055605</v>
      </c>
      <c r="S40" s="173">
        <f>S8*S37/1000</f>
        <v>1520.7288735799998</v>
      </c>
      <c r="T40" s="173">
        <f>T8*T37/1000</f>
        <v>1587.89938792</v>
      </c>
      <c r="U40" s="173">
        <f>U8*U37/1000</f>
        <v>1813.3319872999998</v>
      </c>
      <c r="V40" s="243">
        <f>SUM(S40:U40)</f>
        <v>4921.9602488</v>
      </c>
      <c r="W40" s="240">
        <f>M40+Q40+V40</f>
        <v>18388.680804850002</v>
      </c>
    </row>
    <row r="41" spans="1:23" s="103" customFormat="1" ht="33.75" thickBot="1">
      <c r="A41" s="256"/>
      <c r="B41" s="278" t="s">
        <v>54</v>
      </c>
      <c r="C41" s="279"/>
      <c r="D41" s="98" t="s">
        <v>19</v>
      </c>
      <c r="E41" s="173">
        <f>E38*E32/1000</f>
        <v>0</v>
      </c>
      <c r="F41" s="173">
        <f aca="true" t="shared" si="16" ref="F41:K41">F38*F32/1000</f>
        <v>0</v>
      </c>
      <c r="G41" s="173">
        <f t="shared" si="16"/>
        <v>0</v>
      </c>
      <c r="H41" s="173">
        <f>SUM(E41:G41)</f>
        <v>0</v>
      </c>
      <c r="I41" s="173">
        <f t="shared" si="16"/>
        <v>0</v>
      </c>
      <c r="J41" s="173">
        <f t="shared" si="16"/>
        <v>0</v>
      </c>
      <c r="K41" s="173">
        <f t="shared" si="16"/>
        <v>0</v>
      </c>
      <c r="L41" s="173">
        <f>SUM(I41:K41)</f>
        <v>0</v>
      </c>
      <c r="M41" s="173">
        <f>L41+H41</f>
        <v>0</v>
      </c>
      <c r="N41" s="173">
        <f>N38*N32/1000</f>
        <v>0</v>
      </c>
      <c r="O41" s="173">
        <f>O38*O32/1000</f>
        <v>0</v>
      </c>
      <c r="P41" s="173">
        <f>P38*P32/1000</f>
        <v>0</v>
      </c>
      <c r="Q41" s="173">
        <f>SUM(N41:P41)</f>
        <v>0</v>
      </c>
      <c r="R41" s="213">
        <f>H41+L41+Q41</f>
        <v>0</v>
      </c>
      <c r="S41" s="173">
        <f>S38*S32/1000</f>
        <v>0</v>
      </c>
      <c r="T41" s="173">
        <f>T38*T32/1000</f>
        <v>0</v>
      </c>
      <c r="U41" s="173">
        <f>U38*U32/1000</f>
        <v>0</v>
      </c>
      <c r="V41" s="173">
        <f>SUM(S41:U41)</f>
        <v>0</v>
      </c>
      <c r="W41" s="240">
        <f>M41+Q41+V41</f>
        <v>0</v>
      </c>
    </row>
    <row r="42" spans="1:23" ht="16.5">
      <c r="A42" s="256"/>
      <c r="B42" s="259"/>
      <c r="C42" s="157" t="s">
        <v>20</v>
      </c>
      <c r="D42" s="158" t="s">
        <v>19</v>
      </c>
      <c r="E42" s="174">
        <f aca="true" t="shared" si="17" ref="E42:O42">E39</f>
        <v>1847.18231683</v>
      </c>
      <c r="F42" s="164">
        <f t="shared" si="17"/>
        <v>1672.64352397</v>
      </c>
      <c r="G42" s="215">
        <f t="shared" si="17"/>
        <v>1696.46209137</v>
      </c>
      <c r="H42" s="216">
        <f>H39</f>
        <v>5216.28793217</v>
      </c>
      <c r="I42" s="174">
        <f>I39</f>
        <v>1429.43206169</v>
      </c>
      <c r="J42" s="164">
        <f t="shared" si="17"/>
        <v>1440.72798956</v>
      </c>
      <c r="K42" s="215">
        <f t="shared" si="17"/>
        <v>1513.6497986699999</v>
      </c>
      <c r="L42" s="216">
        <f>L39</f>
        <v>4383.80984992</v>
      </c>
      <c r="M42" s="215">
        <f t="shared" si="17"/>
        <v>9600.09778209</v>
      </c>
      <c r="N42" s="174">
        <f t="shared" si="17"/>
        <v>1028.48889496</v>
      </c>
      <c r="O42" s="164">
        <f t="shared" si="17"/>
        <v>1221.2536437200001</v>
      </c>
      <c r="P42" s="244">
        <f>P39</f>
        <v>1616.8802352799999</v>
      </c>
      <c r="Q42" s="216">
        <f>SUM(N42:P42)</f>
        <v>3866.62277396</v>
      </c>
      <c r="R42" s="216">
        <f>M42+N42+O42+P42</f>
        <v>13466.720556049999</v>
      </c>
      <c r="S42" s="174">
        <f>S39</f>
        <v>1520.7288735799998</v>
      </c>
      <c r="T42" s="164">
        <f>T39</f>
        <v>1587.89938792</v>
      </c>
      <c r="U42" s="215">
        <f>U39</f>
        <v>1813.3319872999998</v>
      </c>
      <c r="V42" s="215">
        <f>SUM(S42:U42)</f>
        <v>4921.9602488</v>
      </c>
      <c r="W42" s="215">
        <f>H42+L42+Q42+V42</f>
        <v>18388.680804850002</v>
      </c>
    </row>
    <row r="43" spans="1:23" ht="33">
      <c r="A43" s="256"/>
      <c r="B43" s="260"/>
      <c r="C43" s="159" t="s">
        <v>21</v>
      </c>
      <c r="D43" s="158" t="s">
        <v>19</v>
      </c>
      <c r="E43" s="115"/>
      <c r="F43" s="113"/>
      <c r="G43" s="116"/>
      <c r="H43" s="114">
        <f>SUM(E43:G43)</f>
        <v>0</v>
      </c>
      <c r="I43" s="115"/>
      <c r="J43" s="113"/>
      <c r="K43" s="116"/>
      <c r="L43" s="114">
        <f>SUM(I43:K43)</f>
        <v>0</v>
      </c>
      <c r="M43" s="116">
        <f>H43+L43</f>
        <v>0</v>
      </c>
      <c r="N43" s="115"/>
      <c r="O43" s="113"/>
      <c r="P43" s="117"/>
      <c r="Q43" s="114">
        <f>SUM(N43:P43)</f>
        <v>0</v>
      </c>
      <c r="R43" s="114">
        <f>M43+N43+O43+P43</f>
        <v>0</v>
      </c>
      <c r="S43" s="115"/>
      <c r="T43" s="113"/>
      <c r="U43" s="116"/>
      <c r="V43" s="116"/>
      <c r="W43" s="116"/>
    </row>
    <row r="44" spans="1:23" ht="16.5">
      <c r="A44" s="256"/>
      <c r="B44" s="260"/>
      <c r="C44" s="160" t="s">
        <v>22</v>
      </c>
      <c r="D44" s="158" t="s">
        <v>19</v>
      </c>
      <c r="E44" s="115"/>
      <c r="F44" s="113">
        <f>E45</f>
        <v>1847.18231683</v>
      </c>
      <c r="G44" s="116">
        <f>F45</f>
        <v>3519.8258408</v>
      </c>
      <c r="H44" s="114">
        <f>E44</f>
        <v>0</v>
      </c>
      <c r="I44" s="115">
        <f>G45</f>
        <v>5216.28793217</v>
      </c>
      <c r="J44" s="113">
        <f>I45</f>
        <v>6645.719993860001</v>
      </c>
      <c r="K44" s="116">
        <f>J45</f>
        <v>8086.447983420001</v>
      </c>
      <c r="L44" s="114">
        <f>G45</f>
        <v>5216.28793217</v>
      </c>
      <c r="M44" s="116">
        <f>L44</f>
        <v>5216.28793217</v>
      </c>
      <c r="N44" s="115">
        <f>K45</f>
        <v>9600.09778209</v>
      </c>
      <c r="O44" s="113">
        <f>N45</f>
        <v>10628.58667705</v>
      </c>
      <c r="P44" s="117">
        <f>O45</f>
        <v>11849.84032077</v>
      </c>
      <c r="Q44" s="114">
        <f>K45</f>
        <v>9600.09778209</v>
      </c>
      <c r="R44" s="114">
        <f>H44</f>
        <v>0</v>
      </c>
      <c r="S44" s="115">
        <f>R45</f>
        <v>13466.720556049999</v>
      </c>
      <c r="T44" s="113">
        <f>S45</f>
        <v>14987.449429629998</v>
      </c>
      <c r="U44" s="116">
        <f>T45</f>
        <v>16575.34881755</v>
      </c>
      <c r="V44" s="116">
        <f>P45</f>
        <v>13466.720556049999</v>
      </c>
      <c r="W44" s="116">
        <f>E44</f>
        <v>0</v>
      </c>
    </row>
    <row r="45" spans="1:23" ht="17.25" thickBot="1">
      <c r="A45" s="258"/>
      <c r="B45" s="261"/>
      <c r="C45" s="161" t="s">
        <v>23</v>
      </c>
      <c r="D45" s="162" t="s">
        <v>19</v>
      </c>
      <c r="E45" s="175">
        <f aca="true" t="shared" si="18" ref="E45:L45">E42+E44-E43</f>
        <v>1847.18231683</v>
      </c>
      <c r="F45" s="217">
        <f t="shared" si="18"/>
        <v>3519.8258408</v>
      </c>
      <c r="G45" s="218">
        <f t="shared" si="18"/>
        <v>5216.28793217</v>
      </c>
      <c r="H45" s="219">
        <f>H42+H44-H43</f>
        <v>5216.28793217</v>
      </c>
      <c r="I45" s="175">
        <f t="shared" si="18"/>
        <v>6645.719993860001</v>
      </c>
      <c r="J45" s="217">
        <f t="shared" si="18"/>
        <v>8086.447983420001</v>
      </c>
      <c r="K45" s="218">
        <f t="shared" si="18"/>
        <v>9600.09778209</v>
      </c>
      <c r="L45" s="219">
        <f t="shared" si="18"/>
        <v>9600.09778209</v>
      </c>
      <c r="M45" s="218">
        <f>K45</f>
        <v>9600.09778209</v>
      </c>
      <c r="N45" s="220">
        <f>N42+N44-N43</f>
        <v>10628.58667705</v>
      </c>
      <c r="O45" s="221">
        <f>O42+O44-O43</f>
        <v>11849.84032077</v>
      </c>
      <c r="P45" s="245">
        <f>P42+P44-P43</f>
        <v>13466.720556049999</v>
      </c>
      <c r="Q45" s="219">
        <f>Q42+Q44-Q43</f>
        <v>13466.72055605</v>
      </c>
      <c r="R45" s="219">
        <f>P45</f>
        <v>13466.720556049999</v>
      </c>
      <c r="S45" s="175">
        <f>S42+S44-S43</f>
        <v>14987.449429629998</v>
      </c>
      <c r="T45" s="217">
        <f>T42+T44-T43</f>
        <v>16575.34881755</v>
      </c>
      <c r="U45" s="218">
        <f>U42+U44-U43</f>
        <v>18388.68080485</v>
      </c>
      <c r="V45" s="218">
        <f>V42+V44-V43</f>
        <v>18388.68080485</v>
      </c>
      <c r="W45" s="218">
        <f>U45</f>
        <v>18388.68080485</v>
      </c>
    </row>
    <row r="46" spans="2:23" ht="17.25" thickBot="1">
      <c r="B46" s="272" t="s">
        <v>39</v>
      </c>
      <c r="C46" s="273"/>
      <c r="D46" s="144" t="s">
        <v>19</v>
      </c>
      <c r="E46" s="176">
        <f aca="true" t="shared" si="19" ref="E46:W46">E39-E23</f>
        <v>1039.5937426296005</v>
      </c>
      <c r="F46" s="222">
        <f t="shared" si="19"/>
        <v>1654.0741102596</v>
      </c>
      <c r="G46" s="223">
        <f t="shared" si="19"/>
        <v>1378.2128368355998</v>
      </c>
      <c r="H46" s="224">
        <f t="shared" si="19"/>
        <v>4071.8806897248005</v>
      </c>
      <c r="I46" s="225">
        <f t="shared" si="19"/>
        <v>1286.7801515750011</v>
      </c>
      <c r="J46" s="222">
        <f t="shared" si="19"/>
        <v>630.9513655260009</v>
      </c>
      <c r="K46" s="226">
        <f t="shared" si="19"/>
        <v>1453.2608193720014</v>
      </c>
      <c r="L46" s="224">
        <f t="shared" si="19"/>
        <v>3370.992336473003</v>
      </c>
      <c r="M46" s="227">
        <f t="shared" si="19"/>
        <v>7442.873026197805</v>
      </c>
      <c r="N46" s="176">
        <f t="shared" si="19"/>
        <v>758.219005032</v>
      </c>
      <c r="O46" s="228">
        <f t="shared" si="19"/>
        <v>503.1935784999996</v>
      </c>
      <c r="P46" s="223">
        <f t="shared" si="19"/>
        <v>1277.4882363574002</v>
      </c>
      <c r="Q46" s="224">
        <f t="shared" si="19"/>
        <v>2538.9008198894</v>
      </c>
      <c r="R46" s="224">
        <f t="shared" si="19"/>
        <v>9981.773846087204</v>
      </c>
      <c r="S46" s="225">
        <f t="shared" si="19"/>
        <v>1060.5164257836004</v>
      </c>
      <c r="T46" s="246">
        <f t="shared" si="19"/>
        <v>1255.1903452878005</v>
      </c>
      <c r="U46" s="226">
        <f t="shared" si="19"/>
        <v>905.1660396328002</v>
      </c>
      <c r="V46" s="227">
        <f t="shared" si="19"/>
        <v>3220.8728107042016</v>
      </c>
      <c r="W46" s="227">
        <f t="shared" si="19"/>
        <v>13202.646656791409</v>
      </c>
    </row>
    <row r="47" ht="17.25" hidden="1">
      <c r="D47" s="270"/>
    </row>
    <row r="48" spans="2:4" ht="16.5" hidden="1">
      <c r="B48" s="145"/>
      <c r="D48" s="271"/>
    </row>
    <row r="49" spans="4:7" ht="17.25" hidden="1">
      <c r="D49" s="271"/>
      <c r="G49" s="146"/>
    </row>
    <row r="50" ht="17.25" hidden="1"/>
    <row r="51" ht="16.5" hidden="1">
      <c r="B51" s="145"/>
    </row>
    <row r="52" ht="17.25" hidden="1"/>
    <row r="53" ht="17.25" hidden="1"/>
    <row r="54" ht="17.25" hidden="1"/>
    <row r="55" ht="17.25" hidden="1"/>
    <row r="56" ht="17.25" hidden="1"/>
    <row r="57" ht="17.25" hidden="1"/>
    <row r="58" ht="17.25" hidden="1"/>
    <row r="59" ht="17.25" hidden="1"/>
    <row r="60" ht="17.25" hidden="1"/>
    <row r="61" ht="17.25" hidden="1"/>
    <row r="62" ht="17.25" hidden="1"/>
    <row r="63" ht="17.25" hidden="1"/>
    <row r="64" ht="17.25" hidden="1"/>
    <row r="65" ht="17.25" hidden="1"/>
    <row r="66" ht="17.25" hidden="1"/>
    <row r="67" ht="17.25" hidden="1"/>
    <row r="68" ht="17.25" hidden="1"/>
    <row r="69" ht="17.25" hidden="1"/>
    <row r="70" ht="17.25" hidden="1"/>
    <row r="71" ht="17.25" hidden="1"/>
    <row r="72" ht="17.25" hidden="1"/>
    <row r="73" ht="17.25" hidden="1"/>
    <row r="74" ht="17.25" hidden="1"/>
    <row r="75" ht="17.25" hidden="1"/>
    <row r="76" ht="17.25" hidden="1"/>
    <row r="77" ht="17.25" hidden="1"/>
    <row r="78" ht="17.25" hidden="1"/>
    <row r="79" ht="17.25" hidden="1"/>
    <row r="80" ht="17.25" hidden="1"/>
    <row r="81" ht="17.25" hidden="1"/>
    <row r="82" ht="17.25" hidden="1"/>
    <row r="83" ht="17.25" hidden="1"/>
    <row r="84" ht="17.25" hidden="1"/>
    <row r="85" ht="17.25" hidden="1"/>
    <row r="86" ht="17.25" hidden="1"/>
    <row r="87" ht="17.25" hidden="1"/>
    <row r="88" ht="17.25" hidden="1"/>
    <row r="89" ht="17.25" hidden="1"/>
    <row r="90" ht="17.25" hidden="1"/>
    <row r="91" ht="17.25" hidden="1"/>
    <row r="92" ht="17.25" hidden="1"/>
    <row r="93" ht="17.25" hidden="1"/>
    <row r="94" ht="17.25" hidden="1"/>
    <row r="95" ht="17.25" hidden="1"/>
    <row r="96" ht="17.25" hidden="1"/>
    <row r="97" ht="17.25" hidden="1"/>
    <row r="98" ht="17.25" hidden="1"/>
    <row r="99" ht="17.25" hidden="1"/>
    <row r="100" ht="17.25" hidden="1"/>
    <row r="101" ht="17.25" hidden="1"/>
    <row r="102" ht="17.25" hidden="1"/>
    <row r="103" ht="17.25" hidden="1"/>
    <row r="104" ht="17.25" hidden="1"/>
    <row r="105" ht="17.25" hidden="1"/>
    <row r="106" ht="17.25" hidden="1"/>
    <row r="107" ht="17.25" hidden="1"/>
    <row r="108" ht="17.25" hidden="1"/>
    <row r="109" ht="17.25" hidden="1"/>
    <row r="110" ht="17.25" hidden="1"/>
    <row r="111" ht="17.25" hidden="1"/>
    <row r="112" ht="17.25" hidden="1"/>
    <row r="113" ht="17.25" hidden="1"/>
    <row r="114" ht="17.25" hidden="1"/>
    <row r="115" ht="17.25" hidden="1"/>
    <row r="116" ht="17.25" hidden="1"/>
    <row r="117" ht="17.25" hidden="1"/>
    <row r="118" ht="17.25" hidden="1"/>
    <row r="119" ht="17.25" hidden="1"/>
    <row r="120" ht="17.25" hidden="1"/>
    <row r="121" ht="17.25" hidden="1"/>
    <row r="122" ht="17.25" hidden="1"/>
    <row r="123" ht="17.25" hidden="1"/>
    <row r="124" ht="17.25" hidden="1"/>
    <row r="125" ht="17.25" hidden="1"/>
    <row r="126" ht="17.25" hidden="1"/>
    <row r="127" ht="17.25" hidden="1"/>
    <row r="128" ht="17.25" hidden="1"/>
    <row r="129" ht="17.25" hidden="1"/>
    <row r="130" ht="17.25" hidden="1"/>
    <row r="131" ht="17.25" hidden="1"/>
    <row r="132" ht="17.25" hidden="1"/>
    <row r="133" ht="17.25" hidden="1"/>
    <row r="134" ht="17.25" hidden="1"/>
    <row r="135" ht="17.25" hidden="1"/>
    <row r="136" ht="17.25" hidden="1"/>
    <row r="137" ht="17.25" hidden="1"/>
    <row r="138" ht="17.25" hidden="1"/>
    <row r="139" ht="17.25" hidden="1"/>
    <row r="140" ht="17.25" hidden="1"/>
    <row r="141" ht="17.25" hidden="1"/>
    <row r="142" ht="17.25" hidden="1"/>
    <row r="143" ht="17.25" hidden="1"/>
    <row r="144" ht="17.25" hidden="1"/>
    <row r="145" ht="17.25" hidden="1"/>
    <row r="146" ht="17.25" hidden="1"/>
    <row r="147" ht="17.25" hidden="1"/>
    <row r="148" ht="17.25" hidden="1"/>
    <row r="149" ht="17.25" hidden="1"/>
    <row r="150" ht="17.25" hidden="1"/>
    <row r="151" ht="17.25" hidden="1"/>
    <row r="152" ht="17.25" hidden="1"/>
    <row r="153" ht="17.25" hidden="1"/>
    <row r="154" ht="17.25" hidden="1"/>
    <row r="155" ht="17.25" hidden="1"/>
    <row r="156" ht="17.25" hidden="1"/>
    <row r="157" ht="17.25" hidden="1"/>
    <row r="158" ht="17.25" hidden="1"/>
    <row r="159" ht="17.25" hidden="1"/>
    <row r="160" ht="17.25" hidden="1"/>
    <row r="161" ht="17.25" hidden="1"/>
    <row r="162" ht="17.25" hidden="1"/>
    <row r="163" ht="17.25" hidden="1"/>
    <row r="164" ht="17.25" hidden="1"/>
    <row r="165" ht="17.25" hidden="1"/>
    <row r="166" ht="17.25" hidden="1"/>
    <row r="167" ht="17.25" hidden="1"/>
    <row r="168" ht="17.25" hidden="1"/>
    <row r="169" ht="17.25" hidden="1"/>
    <row r="170" ht="17.25" hidden="1"/>
    <row r="171" ht="17.25" hidden="1"/>
    <row r="172" ht="17.25" hidden="1"/>
    <row r="173" ht="17.25" hidden="1"/>
    <row r="174" ht="17.25" hidden="1"/>
    <row r="175" ht="17.25" hidden="1"/>
    <row r="176" ht="17.25" hidden="1"/>
    <row r="177" ht="17.25" hidden="1"/>
    <row r="178" ht="17.25" hidden="1"/>
    <row r="179" ht="17.25" hidden="1"/>
    <row r="180" ht="17.25" hidden="1"/>
    <row r="181" ht="17.25" hidden="1"/>
    <row r="182" ht="17.25" hidden="1"/>
    <row r="183" ht="17.25" hidden="1"/>
    <row r="184" ht="17.25" hidden="1"/>
    <row r="185" ht="17.25" hidden="1"/>
    <row r="186" ht="17.25" hidden="1"/>
    <row r="187" ht="17.25" hidden="1"/>
    <row r="188" ht="17.25" hidden="1"/>
    <row r="189" ht="17.25" hidden="1"/>
    <row r="190" ht="17.25" hidden="1"/>
    <row r="191" ht="17.25" hidden="1"/>
    <row r="192" ht="17.25" hidden="1"/>
    <row r="193" ht="17.25" hidden="1"/>
    <row r="194" ht="17.25" hidden="1"/>
    <row r="195" ht="17.25" hidden="1"/>
    <row r="196" ht="17.25" hidden="1"/>
    <row r="197" ht="17.25" hidden="1"/>
    <row r="198" ht="17.25" hidden="1"/>
    <row r="199" ht="17.25" hidden="1"/>
    <row r="200" ht="17.25" hidden="1"/>
    <row r="201" ht="17.25" hidden="1"/>
    <row r="202" ht="17.25" hidden="1"/>
    <row r="203" ht="17.25" hidden="1"/>
    <row r="204" ht="17.25" hidden="1"/>
    <row r="205" ht="17.25" hidden="1"/>
    <row r="206" ht="17.25" hidden="1"/>
    <row r="207" ht="17.25" hidden="1"/>
    <row r="208" ht="17.25" hidden="1"/>
    <row r="209" ht="17.25" hidden="1"/>
    <row r="210" ht="17.25" hidden="1"/>
    <row r="211" ht="17.25" hidden="1"/>
    <row r="212" ht="17.25" hidden="1"/>
    <row r="213" ht="17.25" hidden="1"/>
    <row r="214" ht="17.25" hidden="1"/>
    <row r="215" ht="17.25" hidden="1"/>
    <row r="216" ht="17.25" hidden="1"/>
    <row r="217" ht="17.25" hidden="1"/>
    <row r="218" ht="17.25" hidden="1"/>
    <row r="219" ht="17.25" hidden="1"/>
    <row r="220" ht="17.25" hidden="1"/>
    <row r="221" ht="17.25" hidden="1"/>
    <row r="222" ht="17.25" hidden="1"/>
    <row r="223" ht="17.25" hidden="1"/>
    <row r="224" ht="17.25" hidden="1"/>
    <row r="225" ht="17.25" hidden="1"/>
    <row r="226" ht="17.25" hidden="1"/>
    <row r="227" ht="17.25" hidden="1"/>
    <row r="228" ht="17.25" hidden="1"/>
    <row r="229" ht="17.25" hidden="1"/>
    <row r="230" ht="17.25" hidden="1"/>
    <row r="231" ht="17.25" hidden="1"/>
    <row r="232" ht="17.25" hidden="1"/>
    <row r="233" ht="17.25" hidden="1"/>
    <row r="234" ht="17.25" hidden="1"/>
    <row r="235" ht="17.25" hidden="1"/>
    <row r="236" ht="17.25" hidden="1"/>
    <row r="237" ht="17.25" hidden="1"/>
    <row r="238" ht="17.25" hidden="1"/>
    <row r="239" ht="17.25" hidden="1"/>
    <row r="240" ht="17.25" hidden="1"/>
    <row r="241" ht="17.25" hidden="1"/>
    <row r="242" ht="17.25" hidden="1"/>
    <row r="243" ht="17.25" hidden="1"/>
    <row r="244" ht="17.25" hidden="1"/>
    <row r="245" ht="17.25" hidden="1"/>
    <row r="246" ht="17.25" hidden="1"/>
    <row r="247" ht="17.25" hidden="1"/>
    <row r="248" ht="17.25" hidden="1"/>
    <row r="249" ht="17.25" hidden="1"/>
    <row r="250" ht="17.25" hidden="1"/>
    <row r="251" ht="17.25" hidden="1"/>
    <row r="252" ht="17.25" hidden="1"/>
    <row r="253" ht="17.25" hidden="1"/>
    <row r="254" ht="17.25" hidden="1"/>
    <row r="255" ht="17.25" hidden="1"/>
    <row r="256" ht="17.25" hidden="1"/>
    <row r="257" ht="17.25" hidden="1"/>
    <row r="258" ht="17.25" hidden="1"/>
    <row r="259" ht="17.25" hidden="1"/>
    <row r="260" ht="17.25" hidden="1"/>
    <row r="261" ht="17.25" hidden="1"/>
    <row r="262" ht="17.25" hidden="1"/>
    <row r="263" ht="17.25" hidden="1"/>
    <row r="264" ht="17.25" hidden="1"/>
    <row r="265" ht="17.25" hidden="1"/>
    <row r="266" ht="17.25" hidden="1"/>
    <row r="267" ht="17.25" hidden="1"/>
    <row r="268" ht="17.25" hidden="1"/>
    <row r="269" ht="17.25" hidden="1"/>
    <row r="270" ht="17.25" hidden="1"/>
    <row r="271" ht="17.25" hidden="1"/>
    <row r="272" ht="17.25" hidden="1"/>
    <row r="273" ht="17.25" hidden="1"/>
    <row r="274" ht="17.25" hidden="1"/>
    <row r="275" ht="17.25" hidden="1"/>
    <row r="276" ht="17.25" hidden="1"/>
    <row r="277" ht="17.25" hidden="1"/>
    <row r="278" ht="17.25" hidden="1"/>
    <row r="279" ht="17.25" hidden="1"/>
    <row r="280" ht="17.25" hidden="1"/>
    <row r="281" ht="17.25" hidden="1"/>
    <row r="282" ht="17.25" hidden="1"/>
    <row r="283" ht="17.25" hidden="1"/>
    <row r="284" ht="17.25" hidden="1"/>
    <row r="285" ht="17.25" hidden="1"/>
    <row r="286" ht="17.25" hidden="1"/>
    <row r="287" ht="17.25" hidden="1"/>
    <row r="288" ht="17.25" hidden="1"/>
    <row r="289" ht="17.25" hidden="1"/>
    <row r="290" ht="17.25" hidden="1"/>
    <row r="291" ht="17.25" hidden="1"/>
    <row r="292" ht="17.25" hidden="1"/>
    <row r="293" ht="17.25" hidden="1"/>
    <row r="294" ht="17.25" hidden="1"/>
    <row r="295" ht="17.25" hidden="1"/>
    <row r="296" ht="17.25" hidden="1"/>
    <row r="297" ht="17.25" hidden="1"/>
    <row r="298" ht="17.25" hidden="1"/>
    <row r="299" ht="17.25" hidden="1"/>
    <row r="300" ht="17.25" hidden="1"/>
    <row r="301" ht="17.25" hidden="1"/>
    <row r="302" ht="17.25" hidden="1"/>
    <row r="303" ht="17.25" hidden="1"/>
    <row r="304" ht="17.25" hidden="1"/>
    <row r="305" ht="17.25" hidden="1"/>
    <row r="306" ht="17.25" hidden="1"/>
    <row r="307" ht="17.25" hidden="1"/>
    <row r="308" ht="17.25" hidden="1"/>
    <row r="309" ht="17.25" hidden="1"/>
    <row r="310" ht="17.25" hidden="1"/>
    <row r="311" ht="17.25" hidden="1"/>
    <row r="312" ht="17.25" hidden="1"/>
    <row r="313" ht="17.25" hidden="1"/>
    <row r="314" ht="17.25" hidden="1"/>
    <row r="315" ht="17.25" hidden="1"/>
    <row r="316" ht="17.25" hidden="1"/>
    <row r="317" ht="17.25" hidden="1"/>
    <row r="318" ht="17.25" hidden="1"/>
    <row r="319" ht="17.25" hidden="1"/>
    <row r="320" ht="17.25" hidden="1"/>
    <row r="321" ht="17.25" hidden="1"/>
    <row r="322" ht="17.25" hidden="1"/>
    <row r="323" ht="17.25" hidden="1"/>
    <row r="324" ht="17.25" hidden="1"/>
    <row r="325" ht="17.25" hidden="1"/>
    <row r="326" ht="17.25" hidden="1"/>
    <row r="327" ht="17.25" hidden="1"/>
    <row r="328" ht="17.25" hidden="1"/>
    <row r="329" ht="17.25" hidden="1"/>
    <row r="330" ht="17.25" hidden="1"/>
    <row r="331" ht="17.25" hidden="1"/>
    <row r="332" ht="17.25" hidden="1"/>
    <row r="333" ht="17.25" hidden="1"/>
    <row r="334" ht="17.25" hidden="1"/>
    <row r="335" ht="17.25" hidden="1"/>
    <row r="336" ht="17.25" hidden="1"/>
    <row r="337" ht="17.25" hidden="1"/>
    <row r="338" ht="17.25" hidden="1"/>
    <row r="339" ht="17.25" hidden="1"/>
    <row r="340" ht="17.25" hidden="1"/>
    <row r="341" ht="17.25" hidden="1"/>
    <row r="342" ht="17.25" hidden="1"/>
    <row r="343" ht="17.25" hidden="1"/>
    <row r="344" ht="17.25" hidden="1"/>
    <row r="345" ht="17.25" hidden="1"/>
    <row r="346" ht="17.25" hidden="1"/>
    <row r="347" ht="17.25" hidden="1"/>
    <row r="348" ht="17.25" hidden="1"/>
    <row r="349" ht="17.25" hidden="1"/>
    <row r="350" ht="17.25" hidden="1"/>
    <row r="351" ht="17.25" hidden="1"/>
    <row r="352" ht="17.25" hidden="1"/>
    <row r="353" ht="17.25" hidden="1"/>
    <row r="354" ht="17.25" hidden="1"/>
    <row r="355" ht="17.25" hidden="1"/>
    <row r="356" ht="17.25" hidden="1"/>
    <row r="357" ht="17.25" hidden="1"/>
    <row r="358" ht="17.25" hidden="1"/>
    <row r="359" ht="17.25" hidden="1"/>
    <row r="360" ht="17.25" hidden="1"/>
    <row r="361" ht="17.25" hidden="1"/>
    <row r="362" ht="17.25" hidden="1"/>
    <row r="363" ht="17.25" hidden="1"/>
    <row r="364" ht="17.25" hidden="1"/>
    <row r="365" ht="17.25" hidden="1"/>
    <row r="366" ht="17.25" hidden="1"/>
    <row r="367" ht="17.25" hidden="1"/>
    <row r="368" ht="17.25" hidden="1"/>
    <row r="369" ht="17.25" hidden="1"/>
    <row r="370" ht="17.25" hidden="1"/>
    <row r="371" ht="17.25" hidden="1"/>
    <row r="372" ht="17.25" hidden="1"/>
    <row r="373" ht="17.25" hidden="1"/>
    <row r="374" ht="17.25" hidden="1"/>
    <row r="375" ht="17.25" hidden="1"/>
    <row r="376" ht="17.25" hidden="1"/>
    <row r="377" ht="17.25" hidden="1"/>
    <row r="378" ht="17.25" hidden="1"/>
    <row r="379" ht="17.25" hidden="1"/>
    <row r="380" ht="17.25" hidden="1"/>
    <row r="381" ht="17.25" hidden="1"/>
    <row r="382" ht="17.25" hidden="1"/>
    <row r="383" ht="17.25" hidden="1"/>
    <row r="384" ht="17.25" hidden="1"/>
    <row r="385" ht="17.25" hidden="1"/>
    <row r="386" ht="17.25" hidden="1"/>
    <row r="387" ht="17.25" hidden="1"/>
    <row r="388" ht="17.25" hidden="1"/>
    <row r="389" ht="17.25" hidden="1"/>
    <row r="390" ht="17.25" hidden="1"/>
    <row r="391" ht="17.25" hidden="1"/>
    <row r="392" ht="17.25" hidden="1"/>
    <row r="393" ht="17.25" hidden="1"/>
    <row r="394" ht="17.25" hidden="1"/>
    <row r="395" ht="17.25" hidden="1"/>
    <row r="396" ht="17.25" hidden="1"/>
    <row r="397" ht="17.25" hidden="1"/>
    <row r="398" ht="17.25" hidden="1"/>
    <row r="399" ht="17.25" hidden="1"/>
    <row r="400" ht="17.25" hidden="1"/>
    <row r="401" ht="17.25" hidden="1"/>
    <row r="402" ht="17.25" hidden="1"/>
    <row r="403" ht="17.25" hidden="1"/>
    <row r="404" ht="17.25" hidden="1"/>
    <row r="405" ht="17.25" hidden="1"/>
    <row r="406" ht="17.25" hidden="1"/>
    <row r="407" ht="17.25" hidden="1"/>
    <row r="408" ht="17.25" hidden="1"/>
    <row r="409" ht="17.25" hidden="1"/>
    <row r="410" ht="17.25" hidden="1"/>
    <row r="411" ht="17.25" hidden="1"/>
    <row r="412" ht="17.25" hidden="1"/>
    <row r="413" ht="17.25" hidden="1"/>
    <row r="414" ht="17.25" hidden="1"/>
    <row r="415" ht="17.25" hidden="1"/>
    <row r="416" ht="17.25" hidden="1"/>
    <row r="417" ht="17.25" hidden="1"/>
    <row r="418" ht="17.25" hidden="1"/>
    <row r="419" ht="17.25" hidden="1"/>
    <row r="420" ht="17.25" hidden="1"/>
    <row r="421" ht="17.25" hidden="1"/>
    <row r="422" ht="17.25" hidden="1"/>
    <row r="423" ht="17.25" hidden="1"/>
    <row r="424" ht="17.25" hidden="1"/>
    <row r="425" ht="17.25" hidden="1"/>
    <row r="426" ht="17.25" hidden="1"/>
    <row r="427" ht="17.25" hidden="1"/>
    <row r="428" ht="17.25" hidden="1"/>
    <row r="429" ht="17.25" hidden="1"/>
    <row r="430" ht="17.25" hidden="1"/>
    <row r="431" ht="17.25" hidden="1"/>
    <row r="432" ht="17.25" hidden="1"/>
    <row r="433" ht="17.25" hidden="1"/>
    <row r="434" ht="17.25" hidden="1"/>
    <row r="435" ht="17.25" hidden="1"/>
    <row r="436" ht="17.25" hidden="1"/>
    <row r="437" ht="17.25" hidden="1"/>
    <row r="438" ht="17.25" hidden="1"/>
    <row r="439" ht="17.25" hidden="1"/>
    <row r="440" ht="17.25" hidden="1"/>
    <row r="441" ht="17.25" hidden="1"/>
    <row r="442" ht="17.25" hidden="1"/>
    <row r="443" ht="17.25" hidden="1"/>
    <row r="444" ht="17.25" hidden="1"/>
    <row r="445" ht="17.25" hidden="1"/>
    <row r="446" ht="17.25" hidden="1"/>
    <row r="447" ht="17.25" hidden="1"/>
    <row r="448" ht="17.25" hidden="1"/>
    <row r="449" ht="17.25" hidden="1"/>
    <row r="450" ht="17.25" hidden="1"/>
    <row r="451" ht="17.25" hidden="1"/>
    <row r="452" ht="17.25" hidden="1"/>
    <row r="453" ht="17.25" hidden="1"/>
    <row r="454" ht="17.25" hidden="1"/>
    <row r="455" ht="17.25" hidden="1"/>
    <row r="456" ht="17.25" hidden="1"/>
    <row r="457" ht="17.25" hidden="1"/>
    <row r="458" ht="17.25" hidden="1"/>
    <row r="459" ht="17.25" hidden="1"/>
    <row r="460" ht="17.25" hidden="1"/>
    <row r="461" ht="17.25" hidden="1"/>
    <row r="462" ht="17.25" hidden="1"/>
    <row r="463" ht="17.25" hidden="1"/>
    <row r="464" ht="17.25" hidden="1"/>
    <row r="465" ht="17.25" hidden="1"/>
    <row r="466" ht="17.25" hidden="1"/>
    <row r="467" ht="17.25" hidden="1"/>
    <row r="468" ht="17.25" hidden="1"/>
    <row r="469" ht="17.25" hidden="1"/>
    <row r="470" ht="17.25" hidden="1"/>
    <row r="471" ht="17.25" hidden="1"/>
    <row r="472" ht="17.25" hidden="1"/>
    <row r="473" ht="17.25" hidden="1"/>
    <row r="474" ht="17.25" hidden="1"/>
    <row r="475" ht="17.25" hidden="1"/>
    <row r="476" ht="17.25" hidden="1"/>
    <row r="477" ht="17.25" hidden="1"/>
    <row r="478" ht="17.25" hidden="1"/>
    <row r="479" ht="17.25" hidden="1"/>
    <row r="480" ht="17.25" hidden="1"/>
    <row r="481" ht="17.25" hidden="1"/>
    <row r="482" ht="17.25" hidden="1"/>
    <row r="483" ht="17.25" hidden="1"/>
    <row r="484" ht="17.25" hidden="1"/>
    <row r="485" ht="17.25" hidden="1"/>
    <row r="486" ht="17.25" hidden="1"/>
    <row r="487" ht="17.25" hidden="1"/>
    <row r="488" ht="17.25" hidden="1"/>
    <row r="489" ht="17.25" hidden="1"/>
    <row r="490" ht="17.25" hidden="1"/>
    <row r="491" ht="17.25" hidden="1"/>
    <row r="492" ht="17.25" hidden="1"/>
    <row r="493" ht="17.25" hidden="1"/>
    <row r="494" ht="17.25" hidden="1"/>
    <row r="495" ht="17.25" hidden="1"/>
    <row r="496" ht="17.25" hidden="1"/>
    <row r="497" ht="17.25" hidden="1"/>
    <row r="498" ht="17.25" hidden="1"/>
    <row r="499" ht="17.25" hidden="1"/>
    <row r="500" ht="17.25" hidden="1"/>
    <row r="501" ht="17.25" hidden="1"/>
    <row r="502" ht="17.25" hidden="1"/>
    <row r="503" ht="17.25" hidden="1"/>
    <row r="504" ht="17.25" hidden="1"/>
    <row r="505" ht="17.25" hidden="1"/>
    <row r="506" ht="17.25" hidden="1"/>
    <row r="507" ht="17.25">
      <c r="C507" s="3" t="s">
        <v>59</v>
      </c>
    </row>
    <row r="508" spans="2:3" ht="16.5">
      <c r="B508" s="5"/>
      <c r="C508" s="5" t="s">
        <v>56</v>
      </c>
    </row>
    <row r="509" spans="1:7" ht="17.25">
      <c r="A509" s="5" t="s">
        <v>46</v>
      </c>
      <c r="G509" s="5" t="s">
        <v>57</v>
      </c>
    </row>
    <row r="510" spans="1:3" ht="17.25">
      <c r="A510" s="5" t="s">
        <v>46</v>
      </c>
      <c r="C510" s="3" t="s">
        <v>58</v>
      </c>
    </row>
    <row r="512" spans="2:11" ht="17.25">
      <c r="B512" s="254" t="s">
        <v>66</v>
      </c>
      <c r="C512" s="254"/>
      <c r="E512" s="7"/>
      <c r="K512" s="5" t="s">
        <v>75</v>
      </c>
    </row>
    <row r="513" spans="2:3" ht="17.25">
      <c r="B513" s="300"/>
      <c r="C513" s="300"/>
    </row>
  </sheetData>
  <sheetProtection/>
  <mergeCells count="37">
    <mergeCell ref="B513:C513"/>
    <mergeCell ref="B20:B22"/>
    <mergeCell ref="B24:B25"/>
    <mergeCell ref="B29:C29"/>
    <mergeCell ref="B19:C19"/>
    <mergeCell ref="B27:C27"/>
    <mergeCell ref="B33:C33"/>
    <mergeCell ref="B30:C30"/>
    <mergeCell ref="B32:D32"/>
    <mergeCell ref="B31:C31"/>
    <mergeCell ref="D5:D6"/>
    <mergeCell ref="B17:C17"/>
    <mergeCell ref="B18:C18"/>
    <mergeCell ref="B26:C26"/>
    <mergeCell ref="B11:C12"/>
    <mergeCell ref="R2:W2"/>
    <mergeCell ref="B23:C23"/>
    <mergeCell ref="B5:C6"/>
    <mergeCell ref="B16:C16"/>
    <mergeCell ref="B28:C28"/>
    <mergeCell ref="B13:C14"/>
    <mergeCell ref="B41:C41"/>
    <mergeCell ref="B35:C35"/>
    <mergeCell ref="B36:D36"/>
    <mergeCell ref="B39:C39"/>
    <mergeCell ref="B38:C38"/>
    <mergeCell ref="B34:C34"/>
    <mergeCell ref="T1:W1"/>
    <mergeCell ref="B512:C512"/>
    <mergeCell ref="A8:A25"/>
    <mergeCell ref="A26:A45"/>
    <mergeCell ref="B42:B45"/>
    <mergeCell ref="B9:C10"/>
    <mergeCell ref="B40:C40"/>
    <mergeCell ref="B15:C15"/>
    <mergeCell ref="D47:D49"/>
    <mergeCell ref="B46:C46"/>
  </mergeCells>
  <printOptions/>
  <pageMargins left="0.1968503937007874" right="0.15748031496062992" top="0.15748031496062992" bottom="0.15748031496062992" header="0.15748031496062992" footer="0.1968503937007874"/>
  <pageSetup fitToWidth="2" fitToHeight="1" horizontalDpi="180" verticalDpi="18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2019-03-21T07:16:22Z</dcterms:modified>
  <cp:category/>
  <cp:version/>
  <cp:contentType/>
  <cp:contentStatus/>
</cp:coreProperties>
</file>