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6" i="1"/>
  <c r="K25"/>
  <c r="J25"/>
  <c r="I25"/>
  <c r="K24"/>
  <c r="J24"/>
  <c r="I24"/>
  <c r="F25"/>
  <c r="G25"/>
  <c r="F24"/>
  <c r="G24"/>
  <c r="E25"/>
  <c r="H44"/>
  <c r="L43"/>
  <c r="H43"/>
  <c r="M43" s="1"/>
  <c r="M32"/>
  <c r="L32"/>
  <c r="K32"/>
  <c r="K41" s="1"/>
  <c r="J32"/>
  <c r="J41" s="1"/>
  <c r="I32"/>
  <c r="I41" s="1"/>
  <c r="H32"/>
  <c r="G32"/>
  <c r="G41" s="1"/>
  <c r="F32"/>
  <c r="F41" s="1"/>
  <c r="E32"/>
  <c r="E41" s="1"/>
  <c r="H41" s="1"/>
  <c r="L31"/>
  <c r="H31"/>
  <c r="L30"/>
  <c r="H30"/>
  <c r="L29"/>
  <c r="H29"/>
  <c r="L28"/>
  <c r="H28"/>
  <c r="L27"/>
  <c r="H27"/>
  <c r="L26"/>
  <c r="K26"/>
  <c r="J26"/>
  <c r="I26"/>
  <c r="H26"/>
  <c r="G26"/>
  <c r="F26"/>
  <c r="E26"/>
  <c r="H25"/>
  <c r="L21"/>
  <c r="L20"/>
  <c r="H20"/>
  <c r="L19"/>
  <c r="H19"/>
  <c r="L12"/>
  <c r="H12"/>
  <c r="L11"/>
  <c r="H11"/>
  <c r="K8"/>
  <c r="J8"/>
  <c r="J40" s="1"/>
  <c r="J39" s="1"/>
  <c r="I8"/>
  <c r="G8"/>
  <c r="F8"/>
  <c r="F40" s="1"/>
  <c r="F39" s="1"/>
  <c r="E8"/>
  <c r="L7"/>
  <c r="H7"/>
  <c r="J42" l="1"/>
  <c r="F42"/>
  <c r="L41"/>
  <c r="M41" s="1"/>
  <c r="F9"/>
  <c r="J9"/>
  <c r="M12"/>
  <c r="M20"/>
  <c r="M21"/>
  <c r="M28"/>
  <c r="M30"/>
  <c r="E40"/>
  <c r="G40"/>
  <c r="G39" s="1"/>
  <c r="I40"/>
  <c r="K40"/>
  <c r="K39" s="1"/>
  <c r="M7"/>
  <c r="H8"/>
  <c r="L8"/>
  <c r="E9"/>
  <c r="G9"/>
  <c r="G10" s="1"/>
  <c r="I9"/>
  <c r="K9"/>
  <c r="K10" s="1"/>
  <c r="F10"/>
  <c r="J10"/>
  <c r="M11"/>
  <c r="M19"/>
  <c r="M27"/>
  <c r="M29"/>
  <c r="M31"/>
  <c r="M26" l="1"/>
  <c r="I17"/>
  <c r="I16"/>
  <c r="I18" s="1"/>
  <c r="I13"/>
  <c r="I14" s="1"/>
  <c r="E17"/>
  <c r="E16"/>
  <c r="E18" s="1"/>
  <c r="E13"/>
  <c r="E14" s="1"/>
  <c r="L9"/>
  <c r="L40"/>
  <c r="I39"/>
  <c r="H40"/>
  <c r="E39"/>
  <c r="F18"/>
  <c r="F16"/>
  <c r="F13"/>
  <c r="F14" s="1"/>
  <c r="F17"/>
  <c r="F23" s="1"/>
  <c r="F46" s="1"/>
  <c r="K17"/>
  <c r="K23" s="1"/>
  <c r="K46" s="1"/>
  <c r="K16"/>
  <c r="K18" s="1"/>
  <c r="K13"/>
  <c r="K14" s="1"/>
  <c r="G17"/>
  <c r="G23" s="1"/>
  <c r="G16"/>
  <c r="G13"/>
  <c r="G14" s="1"/>
  <c r="H9"/>
  <c r="M8"/>
  <c r="K42"/>
  <c r="G42"/>
  <c r="J18"/>
  <c r="J16"/>
  <c r="J13"/>
  <c r="J14" s="1"/>
  <c r="J17"/>
  <c r="J23" s="1"/>
  <c r="J46" s="1"/>
  <c r="I10"/>
  <c r="E10"/>
  <c r="G18" l="1"/>
  <c r="L25"/>
  <c r="L18"/>
  <c r="M9"/>
  <c r="M16" s="1"/>
  <c r="H16"/>
  <c r="H13"/>
  <c r="E42"/>
  <c r="E45" s="1"/>
  <c r="F44" s="1"/>
  <c r="F45" s="1"/>
  <c r="G44" s="1"/>
  <c r="G45" s="1"/>
  <c r="H39"/>
  <c r="I42"/>
  <c r="L39"/>
  <c r="L16"/>
  <c r="L13"/>
  <c r="L14" s="1"/>
  <c r="E24"/>
  <c r="H17"/>
  <c r="L17"/>
  <c r="H10"/>
  <c r="L10"/>
  <c r="M40"/>
  <c r="H18"/>
  <c r="M10" l="1"/>
  <c r="L44"/>
  <c r="M44" s="1"/>
  <c r="I44"/>
  <c r="M17"/>
  <c r="L42"/>
  <c r="L45" s="1"/>
  <c r="M13"/>
  <c r="H14"/>
  <c r="M25"/>
  <c r="M18"/>
  <c r="L24"/>
  <c r="I23"/>
  <c r="H24"/>
  <c r="E23"/>
  <c r="H42"/>
  <c r="M39"/>
  <c r="I45"/>
  <c r="J44" s="1"/>
  <c r="J45" s="1"/>
  <c r="K44" s="1"/>
  <c r="K45" s="1"/>
  <c r="M45" l="1"/>
  <c r="M42"/>
  <c r="M24"/>
  <c r="H45"/>
  <c r="H23"/>
  <c r="E46"/>
  <c r="L23"/>
  <c r="L46" s="1"/>
  <c r="I46"/>
  <c r="M14"/>
  <c r="M23" l="1"/>
  <c r="H46"/>
  <c r="M46" l="1"/>
</calcChain>
</file>

<file path=xl/sharedStrings.xml><?xml version="1.0" encoding="utf-8"?>
<sst xmlns="http://schemas.openxmlformats.org/spreadsheetml/2006/main" count="98" uniqueCount="67">
  <si>
    <t>Наименование организации</t>
  </si>
  <si>
    <t>УМПП "Горэлектросеть" ЗАТО Александровск Мурманской области</t>
  </si>
  <si>
    <t>Расшифровка баланса электроэнергии за 2014 год</t>
  </si>
  <si>
    <t>Показатели</t>
  </si>
  <si>
    <t>Един. измерений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</si>
  <si>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</si>
  <si>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</si>
  <si>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</si>
  <si>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</si>
  <si>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</si>
  <si>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</si>
  <si>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</si>
  <si>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</si>
  <si>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1 полугодие</t>
  </si>
  <si>
    <t>Отпуск в сеть всего</t>
  </si>
  <si>
    <t>Потери электроэнергии</t>
  </si>
  <si>
    <t>Отпуск в сеть,  без собственных нужд</t>
  </si>
  <si>
    <t>тыс.кВтч</t>
  </si>
  <si>
    <t>Потери всего, в т.ч.:</t>
  </si>
  <si>
    <t>% к отпуску в сеть</t>
  </si>
  <si>
    <t xml:space="preserve"> - нормативные</t>
  </si>
  <si>
    <t xml:space="preserve"> - сверхнормативные</t>
  </si>
  <si>
    <t>Отпуск из сети в смежные ТСО</t>
  </si>
  <si>
    <t>Объем потерь в т.ч.:</t>
  </si>
  <si>
    <t>Тариф на потери</t>
  </si>
  <si>
    <t xml:space="preserve">  нерегулируемые за 2013 г.</t>
  </si>
  <si>
    <t>руб/кВтч (без НДС)</t>
  </si>
  <si>
    <t>Начисленно за потери в т.ч.:</t>
  </si>
  <si>
    <t>тыс.руб с НДС</t>
  </si>
  <si>
    <t>Начисленно за потери</t>
  </si>
  <si>
    <t xml:space="preserve">   сверхлимит 2013</t>
  </si>
  <si>
    <t>Передача электроэнергии</t>
  </si>
  <si>
    <t>Объем оказанных услуг передачи электрической энергии, в т.ч.</t>
  </si>
  <si>
    <t xml:space="preserve">СН-II </t>
  </si>
  <si>
    <t xml:space="preserve">НН </t>
  </si>
  <si>
    <t>Население (в домах с эл. пл.)</t>
  </si>
  <si>
    <t xml:space="preserve">Население (в домах с газ. пл.) </t>
  </si>
  <si>
    <t>Расход электроэнергии на хозяйственные нужды</t>
  </si>
  <si>
    <t>Величина оплачеваемой мощности, кВт</t>
  </si>
  <si>
    <t>СН-1</t>
  </si>
  <si>
    <t>кВт</t>
  </si>
  <si>
    <t>СН-II</t>
  </si>
  <si>
    <t>НН</t>
  </si>
  <si>
    <t>Тариф на оказание услуг  передачи электрической энергии:</t>
  </si>
  <si>
    <t>руб/МВтч (без НДС)</t>
  </si>
  <si>
    <t>ставка на содержание сетей</t>
  </si>
  <si>
    <t>руб/Мвтмес. (без НДС)</t>
  </si>
  <si>
    <t>Начисленно за передачу электрической энергии:</t>
  </si>
  <si>
    <t>содержание электрических сетей</t>
  </si>
  <si>
    <t xml:space="preserve">Реализация </t>
  </si>
  <si>
    <t>Оплата (поступление.ден.средств)</t>
  </si>
  <si>
    <t>ДЗ на начало периода</t>
  </si>
  <si>
    <t>ДЗ на конец периода</t>
  </si>
  <si>
    <t>Результат от деятельности</t>
  </si>
  <si>
    <t>Оплата за передачу электрической энергии производиться исходя из объема оказанных услуг передачи эл.энергии включающих в себя объем потерь.</t>
  </si>
  <si>
    <t xml:space="preserve">Оплата за передачу электрической энергии состоит из двух тарифов:   1. тариф на оказание услуг по передаче руб/МВтч </t>
  </si>
  <si>
    <t xml:space="preserve"> </t>
  </si>
  <si>
    <t>2. ставка на содержание сетей  руб/Мвтмес.</t>
  </si>
  <si>
    <t>В объем оказанных услуг передачи электрической энергии не входит расход на хозяйственные нужды.</t>
  </si>
  <si>
    <t>Исполнитель: Чемерис Татьяна Анатольевна</t>
  </si>
  <si>
    <t>Руководитель: Герасимов Анатолий Иванович</t>
  </si>
  <si>
    <t xml:space="preserve">       нерегулируемые за 2014 г.</t>
  </si>
  <si>
    <t xml:space="preserve">      сверхлимит 2014</t>
  </si>
  <si>
    <t xml:space="preserve">       нерегулируемые за 2013 г. (перерасч.)</t>
  </si>
  <si>
    <t xml:space="preserve">  нерегулируемые за 2014 г.</t>
  </si>
  <si>
    <t xml:space="preserve">  сверхлимит 2014</t>
  </si>
  <si>
    <t xml:space="preserve">  нерегулируемые за 2013 г.  (перерасч.) 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</si>
</sst>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 Cyr"/>
      <charset val="204"/>
    </font>
    <font>
      <u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  <xf numFmtId="9" fontId="7" fillId="0" borderId="0" applyFont="0" applyFill="0" applyBorder="0" applyAlignment="0" applyProtection="0"/>
  </cellStyleXfs>
  <cellXfs count="24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Alignment="1"/>
    <xf numFmtId="164" fontId="4" fillId="0" borderId="0" xfId="0" applyNumberFormat="1" applyFont="1" applyFill="1" applyBorder="1"/>
    <xf numFmtId="3" fontId="5" fillId="0" borderId="0" xfId="0" applyNumberFormat="1" applyFont="1" applyFill="1" applyBorder="1"/>
    <xf numFmtId="3" fontId="4" fillId="0" borderId="0" xfId="0" applyNumberFormat="1" applyFont="1" applyFill="1" applyBorder="1"/>
    <xf numFmtId="0" fontId="4" fillId="0" borderId="1" xfId="2" applyFont="1" applyFill="1" applyBorder="1" applyAlignment="1">
      <alignment vertical="center" wrapText="1"/>
    </xf>
    <xf numFmtId="0" fontId="4" fillId="0" borderId="4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7" xfId="2" applyFont="1" applyFill="1" applyBorder="1" applyAlignment="1">
      <alignment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vertical="center" wrapText="1"/>
    </xf>
    <xf numFmtId="0" fontId="8" fillId="0" borderId="8" xfId="2" applyFont="1" applyFill="1" applyBorder="1" applyAlignment="1">
      <alignment horizontal="left" vertical="center"/>
    </xf>
    <xf numFmtId="0" fontId="5" fillId="0" borderId="9" xfId="2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wrapText="1"/>
    </xf>
    <xf numFmtId="0" fontId="5" fillId="0" borderId="20" xfId="2" applyFont="1" applyFill="1" applyBorder="1" applyAlignment="1">
      <alignment horizontal="center" vertical="center" wrapText="1"/>
    </xf>
    <xf numFmtId="164" fontId="5" fillId="0" borderId="21" xfId="2" applyNumberFormat="1" applyFont="1" applyFill="1" applyBorder="1"/>
    <xf numFmtId="0" fontId="5" fillId="0" borderId="0" xfId="2" applyFont="1" applyFill="1" applyBorder="1" applyAlignment="1">
      <alignment horizontal="center" vertical="center" wrapText="1"/>
    </xf>
    <xf numFmtId="0" fontId="5" fillId="0" borderId="22" xfId="2" applyFont="1" applyFill="1" applyBorder="1" applyAlignment="1">
      <alignment horizontal="center" vertical="center" wrapText="1"/>
    </xf>
    <xf numFmtId="164" fontId="5" fillId="0" borderId="4" xfId="2" applyNumberFormat="1" applyFont="1" applyFill="1" applyBorder="1"/>
    <xf numFmtId="164" fontId="4" fillId="0" borderId="21" xfId="2" applyNumberFormat="1" applyFont="1" applyFill="1" applyBorder="1"/>
    <xf numFmtId="164" fontId="4" fillId="0" borderId="6" xfId="2" applyNumberFormat="1" applyFont="1" applyFill="1" applyBorder="1"/>
    <xf numFmtId="0" fontId="9" fillId="0" borderId="4" xfId="2" applyFont="1" applyFill="1" applyBorder="1" applyAlignment="1">
      <alignment vertical="center"/>
    </xf>
    <xf numFmtId="0" fontId="9" fillId="0" borderId="6" xfId="2" applyFont="1" applyFill="1" applyBorder="1" applyAlignment="1">
      <alignment vertical="center"/>
    </xf>
    <xf numFmtId="1" fontId="4" fillId="0" borderId="21" xfId="3" applyNumberFormat="1" applyFont="1" applyFill="1" applyBorder="1" applyAlignment="1">
      <alignment horizontal="center" shrinkToFit="1" readingOrder="1"/>
    </xf>
    <xf numFmtId="164" fontId="4" fillId="0" borderId="23" xfId="2" applyNumberFormat="1" applyFont="1" applyFill="1" applyBorder="1"/>
    <xf numFmtId="164" fontId="4" fillId="0" borderId="4" xfId="2" applyNumberFormat="1" applyFont="1" applyFill="1" applyBorder="1"/>
    <xf numFmtId="0" fontId="5" fillId="0" borderId="0" xfId="2" applyFont="1" applyFill="1" applyBorder="1"/>
    <xf numFmtId="1" fontId="5" fillId="0" borderId="26" xfId="3" applyNumberFormat="1" applyFont="1" applyFill="1" applyBorder="1" applyAlignment="1">
      <alignment horizontal="center" shrinkToFit="1" readingOrder="1"/>
    </xf>
    <xf numFmtId="164" fontId="5" fillId="0" borderId="27" xfId="2" applyNumberFormat="1" applyFont="1" applyFill="1" applyBorder="1"/>
    <xf numFmtId="1" fontId="5" fillId="0" borderId="30" xfId="3" applyNumberFormat="1" applyFont="1" applyFill="1" applyBorder="1" applyAlignment="1">
      <alignment horizontal="center" shrinkToFit="1" readingOrder="1"/>
    </xf>
    <xf numFmtId="10" fontId="5" fillId="0" borderId="31" xfId="1" applyNumberFormat="1" applyFont="1" applyFill="1" applyBorder="1"/>
    <xf numFmtId="1" fontId="5" fillId="0" borderId="34" xfId="3" applyNumberFormat="1" applyFont="1" applyFill="1" applyBorder="1" applyAlignment="1">
      <alignment horizontal="center" shrinkToFit="1" readingOrder="1"/>
    </xf>
    <xf numFmtId="164" fontId="5" fillId="0" borderId="31" xfId="2" applyNumberFormat="1" applyFont="1" applyFill="1" applyBorder="1"/>
    <xf numFmtId="164" fontId="5" fillId="0" borderId="35" xfId="2" applyNumberFormat="1" applyFont="1" applyFill="1" applyBorder="1"/>
    <xf numFmtId="164" fontId="5" fillId="0" borderId="34" xfId="2" applyNumberFormat="1" applyFont="1" applyFill="1" applyBorder="1"/>
    <xf numFmtId="164" fontId="5" fillId="0" borderId="32" xfId="2" applyNumberFormat="1" applyFont="1" applyFill="1" applyBorder="1"/>
    <xf numFmtId="164" fontId="5" fillId="0" borderId="36" xfId="2" applyNumberFormat="1" applyFont="1" applyFill="1" applyBorder="1"/>
    <xf numFmtId="164" fontId="5" fillId="0" borderId="37" xfId="4" applyNumberFormat="1" applyFont="1" applyFill="1" applyBorder="1"/>
    <xf numFmtId="10" fontId="5" fillId="0" borderId="34" xfId="1" applyNumberFormat="1" applyFont="1" applyFill="1" applyBorder="1"/>
    <xf numFmtId="10" fontId="5" fillId="0" borderId="38" xfId="1" applyNumberFormat="1" applyFont="1" applyFill="1" applyBorder="1"/>
    <xf numFmtId="10" fontId="5" fillId="0" borderId="39" xfId="1" applyNumberFormat="1" applyFont="1" applyFill="1" applyBorder="1"/>
    <xf numFmtId="1" fontId="5" fillId="0" borderId="37" xfId="3" applyNumberFormat="1" applyFont="1" applyFill="1" applyBorder="1" applyAlignment="1">
      <alignment horizontal="center" shrinkToFit="1" readingOrder="1"/>
    </xf>
    <xf numFmtId="164" fontId="5" fillId="0" borderId="38" xfId="2" applyNumberFormat="1" applyFont="1" applyFill="1" applyBorder="1"/>
    <xf numFmtId="10" fontId="5" fillId="0" borderId="41" xfId="1" applyNumberFormat="1" applyFont="1" applyFill="1" applyBorder="1"/>
    <xf numFmtId="10" fontId="5" fillId="0" borderId="42" xfId="1" applyNumberFormat="1" applyFont="1" applyFill="1" applyBorder="1"/>
    <xf numFmtId="10" fontId="5" fillId="0" borderId="30" xfId="1" applyNumberFormat="1" applyFont="1" applyFill="1" applyBorder="1"/>
    <xf numFmtId="10" fontId="5" fillId="0" borderId="28" xfId="1" applyNumberFormat="1" applyFont="1" applyFill="1" applyBorder="1"/>
    <xf numFmtId="10" fontId="5" fillId="0" borderId="43" xfId="1" applyNumberFormat="1" applyFont="1" applyFill="1" applyBorder="1"/>
    <xf numFmtId="10" fontId="5" fillId="0" borderId="44" xfId="1" applyNumberFormat="1" applyFont="1" applyFill="1" applyBorder="1"/>
    <xf numFmtId="164" fontId="5" fillId="0" borderId="0" xfId="2" applyNumberFormat="1" applyFont="1" applyFill="1" applyBorder="1"/>
    <xf numFmtId="10" fontId="5" fillId="0" borderId="0" xfId="2" applyNumberFormat="1" applyFont="1" applyFill="1" applyBorder="1"/>
    <xf numFmtId="1" fontId="5" fillId="0" borderId="21" xfId="3" applyNumberFormat="1" applyFont="1" applyFill="1" applyBorder="1" applyAlignment="1">
      <alignment horizontal="center" shrinkToFit="1" readingOrder="1"/>
    </xf>
    <xf numFmtId="10" fontId="5" fillId="0" borderId="23" xfId="1" applyNumberFormat="1" applyFont="1" applyFill="1" applyBorder="1"/>
    <xf numFmtId="10" fontId="5" fillId="0" borderId="46" xfId="1" applyNumberFormat="1" applyFont="1" applyFill="1" applyBorder="1"/>
    <xf numFmtId="10" fontId="5" fillId="0" borderId="47" xfId="1" applyNumberFormat="1" applyFont="1" applyFill="1" applyBorder="1"/>
    <xf numFmtId="10" fontId="5" fillId="0" borderId="21" xfId="1" applyNumberFormat="1" applyFont="1" applyFill="1" applyBorder="1"/>
    <xf numFmtId="164" fontId="5" fillId="0" borderId="47" xfId="1" applyNumberFormat="1" applyFont="1" applyFill="1" applyBorder="1"/>
    <xf numFmtId="1" fontId="4" fillId="0" borderId="37" xfId="3" applyNumberFormat="1" applyFont="1" applyFill="1" applyBorder="1" applyAlignment="1">
      <alignment horizontal="center" shrinkToFit="1" readingOrder="1"/>
    </xf>
    <xf numFmtId="164" fontId="4" fillId="0" borderId="16" xfId="1" applyNumberFormat="1" applyFont="1" applyFill="1" applyBorder="1"/>
    <xf numFmtId="164" fontId="5" fillId="0" borderId="12" xfId="4" applyNumberFormat="1" applyFont="1" applyFill="1" applyBorder="1"/>
    <xf numFmtId="164" fontId="5" fillId="0" borderId="34" xfId="4" applyNumberFormat="1" applyFont="1" applyFill="1" applyBorder="1"/>
    <xf numFmtId="164" fontId="5" fillId="0" borderId="38" xfId="4" applyNumberFormat="1" applyFont="1" applyFill="1" applyBorder="1"/>
    <xf numFmtId="164" fontId="5" fillId="0" borderId="30" xfId="4" applyNumberFormat="1" applyFont="1" applyFill="1" applyBorder="1"/>
    <xf numFmtId="10" fontId="5" fillId="0" borderId="0" xfId="1" applyNumberFormat="1" applyFont="1" applyFill="1" applyBorder="1"/>
    <xf numFmtId="164" fontId="5" fillId="0" borderId="39" xfId="4" applyNumberFormat="1" applyFont="1" applyFill="1" applyBorder="1"/>
    <xf numFmtId="1" fontId="5" fillId="0" borderId="7" xfId="3" applyNumberFormat="1" applyFont="1" applyFill="1" applyBorder="1" applyAlignment="1">
      <alignment horizontal="center" shrinkToFit="1" readingOrder="1"/>
    </xf>
    <xf numFmtId="164" fontId="5" fillId="0" borderId="19" xfId="4" applyNumberFormat="1" applyFont="1" applyFill="1" applyBorder="1"/>
    <xf numFmtId="164" fontId="5" fillId="0" borderId="0" xfId="4" applyNumberFormat="1" applyFont="1" applyFill="1" applyBorder="1"/>
    <xf numFmtId="164" fontId="5" fillId="0" borderId="50" xfId="4" applyNumberFormat="1" applyFont="1" applyFill="1" applyBorder="1"/>
    <xf numFmtId="164" fontId="5" fillId="0" borderId="15" xfId="4" applyNumberFormat="1" applyFont="1" applyFill="1" applyBorder="1"/>
    <xf numFmtId="164" fontId="5" fillId="0" borderId="16" xfId="4" applyNumberFormat="1" applyFont="1" applyFill="1" applyBorder="1"/>
    <xf numFmtId="164" fontId="5" fillId="0" borderId="17" xfId="4" applyNumberFormat="1" applyFont="1" applyFill="1" applyBorder="1"/>
    <xf numFmtId="164" fontId="5" fillId="0" borderId="48" xfId="4" applyNumberFormat="1" applyFont="1" applyFill="1" applyBorder="1"/>
    <xf numFmtId="164" fontId="5" fillId="0" borderId="10" xfId="4" applyNumberFormat="1" applyFont="1" applyFill="1" applyBorder="1"/>
    <xf numFmtId="164" fontId="5" fillId="0" borderId="18" xfId="4" applyNumberFormat="1" applyFont="1" applyFill="1" applyBorder="1"/>
    <xf numFmtId="164" fontId="5" fillId="0" borderId="7" xfId="4" applyNumberFormat="1" applyFont="1" applyFill="1" applyBorder="1"/>
    <xf numFmtId="164" fontId="5" fillId="0" borderId="9" xfId="4" applyNumberFormat="1" applyFont="1" applyFill="1" applyBorder="1"/>
    <xf numFmtId="165" fontId="5" fillId="2" borderId="10" xfId="4" applyNumberFormat="1" applyFont="1" applyFill="1" applyBorder="1"/>
    <xf numFmtId="0" fontId="5" fillId="0" borderId="36" xfId="2" applyFont="1" applyFill="1" applyBorder="1" applyAlignment="1">
      <alignment vertical="center" wrapText="1"/>
    </xf>
    <xf numFmtId="1" fontId="5" fillId="0" borderId="37" xfId="3" applyNumberFormat="1" applyFont="1" applyFill="1" applyBorder="1" applyAlignment="1">
      <alignment horizontal="center" shrinkToFit="1"/>
    </xf>
    <xf numFmtId="0" fontId="5" fillId="0" borderId="49" xfId="2" applyFont="1" applyFill="1" applyBorder="1" applyAlignment="1">
      <alignment vertical="center" wrapText="1"/>
    </xf>
    <xf numFmtId="1" fontId="5" fillId="0" borderId="7" xfId="3" applyNumberFormat="1" applyFont="1" applyFill="1" applyBorder="1" applyAlignment="1">
      <alignment horizontal="center" shrinkToFit="1"/>
    </xf>
    <xf numFmtId="0" fontId="5" fillId="0" borderId="21" xfId="2" applyFont="1" applyFill="1" applyBorder="1" applyAlignment="1">
      <alignment horizontal="left" vertical="center" wrapText="1"/>
    </xf>
    <xf numFmtId="164" fontId="4" fillId="0" borderId="23" xfId="4" applyNumberFormat="1" applyFont="1" applyFill="1" applyBorder="1"/>
    <xf numFmtId="164" fontId="4" fillId="0" borderId="23" xfId="1" applyNumberFormat="1" applyFont="1" applyFill="1" applyBorder="1"/>
    <xf numFmtId="164" fontId="4" fillId="0" borderId="5" xfId="4" applyNumberFormat="1" applyFont="1" applyFill="1" applyBorder="1"/>
    <xf numFmtId="164" fontId="4" fillId="0" borderId="56" xfId="4" applyNumberFormat="1" applyFont="1" applyFill="1" applyBorder="1"/>
    <xf numFmtId="164" fontId="4" fillId="0" borderId="21" xfId="4" applyNumberFormat="1" applyFont="1" applyFill="1" applyBorder="1"/>
    <xf numFmtId="0" fontId="5" fillId="0" borderId="36" xfId="2" applyFont="1" applyFill="1" applyBorder="1" applyAlignment="1">
      <alignment vertical="center"/>
    </xf>
    <xf numFmtId="0" fontId="5" fillId="0" borderId="50" xfId="2" applyFont="1" applyFill="1" applyBorder="1" applyAlignment="1">
      <alignment horizontal="left" vertical="center" wrapText="1"/>
    </xf>
    <xf numFmtId="1" fontId="5" fillId="0" borderId="21" xfId="3" applyNumberFormat="1" applyFont="1" applyFill="1" applyBorder="1" applyAlignment="1">
      <alignment horizontal="center" shrinkToFit="1"/>
    </xf>
    <xf numFmtId="1" fontId="5" fillId="0" borderId="34" xfId="3" applyNumberFormat="1" applyFont="1" applyFill="1" applyBorder="1" applyAlignment="1">
      <alignment horizontal="center" shrinkToFit="1"/>
    </xf>
    <xf numFmtId="164" fontId="5" fillId="0" borderId="26" xfId="2" applyNumberFormat="1" applyFont="1" applyFill="1" applyBorder="1"/>
    <xf numFmtId="0" fontId="4" fillId="0" borderId="0" xfId="2" applyFont="1" applyFill="1" applyBorder="1" applyAlignment="1"/>
    <xf numFmtId="0" fontId="5" fillId="0" borderId="0" xfId="2" applyFont="1" applyFill="1" applyBorder="1" applyAlignment="1"/>
    <xf numFmtId="164" fontId="5" fillId="0" borderId="23" xfId="2" applyNumberFormat="1" applyFont="1" applyFill="1" applyBorder="1"/>
    <xf numFmtId="164" fontId="5" fillId="0" borderId="46" xfId="2" applyNumberFormat="1" applyFont="1" applyFill="1" applyBorder="1"/>
    <xf numFmtId="164" fontId="5" fillId="0" borderId="56" xfId="2" applyNumberFormat="1" applyFont="1" applyFill="1" applyBorder="1"/>
    <xf numFmtId="164" fontId="5" fillId="0" borderId="57" xfId="2" applyNumberFormat="1" applyFont="1" applyFill="1" applyBorder="1"/>
    <xf numFmtId="1" fontId="5" fillId="0" borderId="26" xfId="3" applyNumberFormat="1" applyFont="1" applyFill="1" applyBorder="1" applyAlignment="1">
      <alignment horizontal="center" shrinkToFit="1"/>
    </xf>
    <xf numFmtId="164" fontId="5" fillId="0" borderId="10" xfId="2" applyNumberFormat="1" applyFont="1" applyFill="1" applyBorder="1"/>
    <xf numFmtId="164" fontId="5" fillId="0" borderId="37" xfId="2" applyNumberFormat="1" applyFont="1" applyFill="1" applyBorder="1"/>
    <xf numFmtId="164" fontId="5" fillId="0" borderId="12" xfId="2" applyNumberFormat="1" applyFont="1" applyFill="1" applyBorder="1"/>
    <xf numFmtId="164" fontId="5" fillId="0" borderId="17" xfId="2" applyNumberFormat="1" applyFont="1" applyFill="1" applyBorder="1"/>
    <xf numFmtId="164" fontId="5" fillId="0" borderId="51" xfId="2" applyNumberFormat="1" applyFont="1" applyFill="1" applyBorder="1"/>
    <xf numFmtId="164" fontId="5" fillId="0" borderId="50" xfId="2" applyNumberFormat="1" applyFont="1" applyFill="1" applyBorder="1"/>
    <xf numFmtId="164" fontId="5" fillId="0" borderId="52" xfId="2" applyNumberFormat="1" applyFont="1" applyFill="1" applyBorder="1"/>
    <xf numFmtId="164" fontId="5" fillId="0" borderId="49" xfId="2" applyNumberFormat="1" applyFont="1" applyFill="1" applyBorder="1"/>
    <xf numFmtId="164" fontId="5" fillId="0" borderId="23" xfId="2" applyNumberFormat="1" applyFont="1" applyFill="1" applyBorder="1" applyAlignment="1">
      <alignment horizontal="right" vertical="center"/>
    </xf>
    <xf numFmtId="164" fontId="5" fillId="0" borderId="46" xfId="2" applyNumberFormat="1" applyFont="1" applyFill="1" applyBorder="1" applyAlignment="1">
      <alignment horizontal="right" vertical="center"/>
    </xf>
    <xf numFmtId="164" fontId="5" fillId="0" borderId="21" xfId="2" applyNumberFormat="1" applyFont="1" applyFill="1" applyBorder="1" applyAlignment="1">
      <alignment horizontal="right" vertical="center"/>
    </xf>
    <xf numFmtId="164" fontId="5" fillId="0" borderId="56" xfId="2" applyNumberFormat="1" applyFont="1" applyFill="1" applyBorder="1" applyAlignment="1">
      <alignment horizontal="right" vertical="center"/>
    </xf>
    <xf numFmtId="164" fontId="5" fillId="0" borderId="57" xfId="2" applyNumberFormat="1" applyFont="1" applyFill="1" applyBorder="1" applyAlignment="1">
      <alignment horizontal="right" vertical="center"/>
    </xf>
    <xf numFmtId="164" fontId="5" fillId="0" borderId="6" xfId="2" applyNumberFormat="1" applyFont="1" applyFill="1" applyBorder="1" applyAlignment="1">
      <alignment horizontal="right" vertical="center"/>
    </xf>
    <xf numFmtId="0" fontId="4" fillId="0" borderId="1" xfId="2" applyFont="1" applyFill="1" applyBorder="1" applyAlignment="1">
      <alignment horizontal="center" vertical="center" textRotation="90" wrapText="1"/>
    </xf>
    <xf numFmtId="0" fontId="5" fillId="0" borderId="59" xfId="2" applyFont="1" applyFill="1" applyBorder="1" applyAlignment="1">
      <alignment horizontal="left" vertical="center" wrapText="1"/>
    </xf>
    <xf numFmtId="1" fontId="4" fillId="0" borderId="26" xfId="3" applyNumberFormat="1" applyFont="1" applyFill="1" applyBorder="1" applyAlignment="1">
      <alignment horizontal="center" shrinkToFit="1"/>
    </xf>
    <xf numFmtId="0" fontId="3" fillId="0" borderId="23" xfId="0" applyFont="1" applyFill="1" applyBorder="1" applyAlignment="1"/>
    <xf numFmtId="164" fontId="4" fillId="0" borderId="23" xfId="2" applyNumberFormat="1" applyFont="1" applyFill="1" applyBorder="1" applyAlignment="1">
      <alignment horizontal="right" vertical="center"/>
    </xf>
    <xf numFmtId="164" fontId="4" fillId="0" borderId="46" xfId="2" applyNumberFormat="1" applyFont="1" applyFill="1" applyBorder="1" applyAlignment="1">
      <alignment horizontal="right" vertical="center"/>
    </xf>
    <xf numFmtId="164" fontId="4" fillId="0" borderId="21" xfId="2" applyNumberFormat="1" applyFont="1" applyFill="1" applyBorder="1" applyAlignment="1">
      <alignment horizontal="right" vertical="center"/>
    </xf>
    <xf numFmtId="164" fontId="4" fillId="0" borderId="6" xfId="2" applyNumberFormat="1" applyFont="1" applyFill="1" applyBorder="1" applyAlignment="1">
      <alignment horizontal="center" vertical="center"/>
    </xf>
    <xf numFmtId="4" fontId="5" fillId="0" borderId="0" xfId="2" applyNumberFormat="1" applyFont="1" applyFill="1" applyBorder="1" applyAlignment="1"/>
    <xf numFmtId="0" fontId="5" fillId="0" borderId="37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5" fillId="2" borderId="34" xfId="2" applyFont="1" applyFill="1" applyBorder="1" applyAlignment="1"/>
    <xf numFmtId="164" fontId="5" fillId="2" borderId="24" xfId="2" applyNumberFormat="1" applyFont="1" applyFill="1" applyBorder="1"/>
    <xf numFmtId="164" fontId="5" fillId="2" borderId="27" xfId="2" applyNumberFormat="1" applyFont="1" applyFill="1" applyBorder="1"/>
    <xf numFmtId="164" fontId="5" fillId="2" borderId="54" xfId="2" applyNumberFormat="1" applyFont="1" applyFill="1" applyBorder="1"/>
    <xf numFmtId="164" fontId="5" fillId="2" borderId="26" xfId="2" applyNumberFormat="1" applyFont="1" applyFill="1" applyBorder="1"/>
    <xf numFmtId="0" fontId="4" fillId="2" borderId="0" xfId="0" applyFont="1" applyFill="1" applyBorder="1"/>
    <xf numFmtId="0" fontId="4" fillId="2" borderId="42" xfId="2" applyFont="1" applyFill="1" applyBorder="1" applyAlignment="1">
      <alignment horizontal="left" vertical="center" wrapText="1"/>
    </xf>
    <xf numFmtId="164" fontId="5" fillId="2" borderId="12" xfId="2" applyNumberFormat="1" applyFont="1" applyFill="1" applyBorder="1"/>
    <xf numFmtId="164" fontId="5" fillId="2" borderId="10" xfId="2" applyNumberFormat="1" applyFont="1" applyFill="1" applyBorder="1"/>
    <xf numFmtId="164" fontId="5" fillId="2" borderId="17" xfId="2" applyNumberFormat="1" applyFont="1" applyFill="1" applyBorder="1"/>
    <xf numFmtId="164" fontId="5" fillId="2" borderId="37" xfId="2" applyNumberFormat="1" applyFont="1" applyFill="1" applyBorder="1"/>
    <xf numFmtId="0" fontId="4" fillId="2" borderId="35" xfId="2" applyFont="1" applyFill="1" applyBorder="1" applyAlignment="1">
      <alignment horizontal="left" vertical="center"/>
    </xf>
    <xf numFmtId="0" fontId="4" fillId="2" borderId="58" xfId="2" applyFont="1" applyFill="1" applyBorder="1" applyAlignment="1">
      <alignment horizontal="left" vertical="center"/>
    </xf>
    <xf numFmtId="0" fontId="5" fillId="2" borderId="50" xfId="2" applyFont="1" applyFill="1" applyBorder="1" applyAlignment="1"/>
    <xf numFmtId="164" fontId="5" fillId="2" borderId="28" xfId="2" applyNumberFormat="1" applyFont="1" applyFill="1" applyBorder="1"/>
    <xf numFmtId="164" fontId="5" fillId="2" borderId="41" xfId="2" applyNumberFormat="1" applyFont="1" applyFill="1" applyBorder="1"/>
    <xf numFmtId="164" fontId="5" fillId="2" borderId="43" xfId="2" applyNumberFormat="1" applyFont="1" applyFill="1" applyBorder="1"/>
    <xf numFmtId="164" fontId="5" fillId="2" borderId="30" xfId="2" applyNumberFormat="1" applyFont="1" applyFill="1" applyBorder="1"/>
    <xf numFmtId="0" fontId="5" fillId="0" borderId="21" xfId="2" applyFont="1" applyFill="1" applyBorder="1" applyAlignment="1"/>
    <xf numFmtId="164" fontId="4" fillId="0" borderId="23" xfId="0" applyNumberFormat="1" applyFont="1" applyFill="1" applyBorder="1"/>
    <xf numFmtId="164" fontId="4" fillId="0" borderId="46" xfId="0" applyNumberFormat="1" applyFont="1" applyFill="1" applyBorder="1"/>
    <xf numFmtId="164" fontId="4" fillId="0" borderId="47" xfId="0" applyNumberFormat="1" applyFont="1" applyFill="1" applyBorder="1"/>
    <xf numFmtId="164" fontId="4" fillId="0" borderId="21" xfId="0" applyNumberFormat="1" applyFont="1" applyFill="1" applyBorder="1"/>
    <xf numFmtId="164" fontId="4" fillId="0" borderId="56" xfId="0" applyNumberFormat="1" applyFont="1" applyFill="1" applyBorder="1"/>
    <xf numFmtId="164" fontId="4" fillId="0" borderId="57" xfId="0" applyNumberFormat="1" applyFont="1" applyFill="1" applyBorder="1"/>
    <xf numFmtId="164" fontId="4" fillId="0" borderId="6" xfId="0" applyNumberFormat="1" applyFont="1" applyFill="1" applyBorder="1"/>
    <xf numFmtId="0" fontId="11" fillId="0" borderId="0" xfId="0" applyFont="1" applyFill="1"/>
    <xf numFmtId="0" fontId="12" fillId="0" borderId="0" xfId="0" applyFont="1" applyFill="1" applyBorder="1"/>
    <xf numFmtId="0" fontId="5" fillId="0" borderId="38" xfId="2" applyFont="1" applyFill="1" applyBorder="1" applyAlignment="1">
      <alignment horizontal="left" vertical="center" wrapText="1"/>
    </xf>
    <xf numFmtId="0" fontId="5" fillId="0" borderId="48" xfId="2" applyFont="1" applyFill="1" applyBorder="1" applyAlignment="1">
      <alignment horizontal="left" vertical="center" wrapText="1"/>
    </xf>
    <xf numFmtId="164" fontId="5" fillId="0" borderId="36" xfId="4" applyNumberFormat="1" applyFont="1" applyFill="1" applyBorder="1"/>
    <xf numFmtId="164" fontId="5" fillId="0" borderId="49" xfId="4" applyNumberFormat="1" applyFont="1" applyFill="1" applyBorder="1"/>
    <xf numFmtId="164" fontId="5" fillId="0" borderId="11" xfId="4" applyNumberFormat="1" applyFont="1" applyFill="1" applyBorder="1"/>
    <xf numFmtId="164" fontId="5" fillId="0" borderId="60" xfId="4" applyNumberFormat="1" applyFont="1" applyFill="1" applyBorder="1"/>
    <xf numFmtId="164" fontId="4" fillId="0" borderId="56" xfId="2" applyNumberFormat="1" applyFont="1" applyFill="1" applyBorder="1"/>
    <xf numFmtId="164" fontId="4" fillId="0" borderId="5" xfId="2" applyNumberFormat="1" applyFont="1" applyFill="1" applyBorder="1"/>
    <xf numFmtId="1" fontId="5" fillId="0" borderId="30" xfId="3" applyNumberFormat="1" applyFont="1" applyFill="1" applyBorder="1" applyAlignment="1">
      <alignment horizontal="center" shrinkToFit="1"/>
    </xf>
    <xf numFmtId="164" fontId="5" fillId="0" borderId="41" xfId="2" applyNumberFormat="1" applyFont="1" applyFill="1" applyBorder="1"/>
    <xf numFmtId="164" fontId="5" fillId="0" borderId="30" xfId="2" applyNumberFormat="1" applyFont="1" applyFill="1" applyBorder="1"/>
    <xf numFmtId="164" fontId="5" fillId="0" borderId="43" xfId="2" applyNumberFormat="1" applyFont="1" applyFill="1" applyBorder="1"/>
    <xf numFmtId="164" fontId="5" fillId="0" borderId="44" xfId="2" applyNumberFormat="1" applyFont="1" applyFill="1" applyBorder="1"/>
    <xf numFmtId="1" fontId="4" fillId="0" borderId="21" xfId="3" applyNumberFormat="1" applyFont="1" applyFill="1" applyBorder="1" applyAlignment="1">
      <alignment horizontal="center" shrinkToFit="1"/>
    </xf>
    <xf numFmtId="164" fontId="5" fillId="0" borderId="10" xfId="2" applyNumberFormat="1" applyFont="1" applyFill="1" applyBorder="1" applyAlignment="1"/>
    <xf numFmtId="164" fontId="5" fillId="0" borderId="21" xfId="2" applyNumberFormat="1" applyFont="1" applyFill="1" applyBorder="1" applyAlignment="1">
      <alignment horizontal="right"/>
    </xf>
    <xf numFmtId="164" fontId="5" fillId="0" borderId="6" xfId="2" applyNumberFormat="1" applyFont="1" applyFill="1" applyBorder="1" applyAlignment="1">
      <alignment horizontal="center"/>
    </xf>
    <xf numFmtId="165" fontId="5" fillId="0" borderId="24" xfId="4" applyNumberFormat="1" applyFont="1" applyFill="1" applyBorder="1"/>
    <xf numFmtId="165" fontId="5" fillId="0" borderId="27" xfId="4" applyNumberFormat="1" applyFont="1" applyFill="1" applyBorder="1"/>
    <xf numFmtId="165" fontId="5" fillId="0" borderId="54" xfId="4" applyNumberFormat="1" applyFont="1" applyFill="1" applyBorder="1"/>
    <xf numFmtId="165" fontId="5" fillId="0" borderId="10" xfId="4" applyNumberFormat="1" applyFont="1" applyFill="1" applyBorder="1"/>
    <xf numFmtId="164" fontId="5" fillId="2" borderId="12" xfId="4" applyNumberFormat="1" applyFont="1" applyFill="1" applyBorder="1"/>
    <xf numFmtId="0" fontId="5" fillId="2" borderId="1" xfId="2" applyFont="1" applyFill="1" applyBorder="1" applyAlignment="1">
      <alignment horizontal="center" vertical="center" textRotation="90" wrapText="1"/>
    </xf>
    <xf numFmtId="0" fontId="5" fillId="2" borderId="14" xfId="2" applyFont="1" applyFill="1" applyBorder="1" applyAlignment="1">
      <alignment horizontal="center" vertical="center" textRotation="90" wrapText="1"/>
    </xf>
    <xf numFmtId="0" fontId="5" fillId="2" borderId="7" xfId="2" applyFont="1" applyFill="1" applyBorder="1" applyAlignment="1">
      <alignment horizontal="center" vertical="center" textRotation="90" wrapText="1"/>
    </xf>
    <xf numFmtId="0" fontId="4" fillId="0" borderId="4" xfId="2" applyFont="1" applyFill="1" applyBorder="1" applyAlignment="1">
      <alignment horizontal="left"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28" xfId="2" applyFont="1" applyFill="1" applyBorder="1" applyAlignment="1">
      <alignment horizontal="left" vertical="center" wrapText="1"/>
    </xf>
    <xf numFmtId="0" fontId="5" fillId="0" borderId="29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/>
    </xf>
    <xf numFmtId="0" fontId="4" fillId="0" borderId="5" xfId="2" applyFont="1" applyFill="1" applyBorder="1" applyAlignment="1">
      <alignment horizontal="left" vertical="center"/>
    </xf>
    <xf numFmtId="0" fontId="4" fillId="0" borderId="6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left" vertical="center" wrapText="1"/>
    </xf>
    <xf numFmtId="0" fontId="5" fillId="0" borderId="40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textRotation="90"/>
    </xf>
    <xf numFmtId="0" fontId="4" fillId="0" borderId="14" xfId="2" applyFont="1" applyFill="1" applyBorder="1" applyAlignment="1">
      <alignment horizontal="center" vertical="center" textRotation="90"/>
    </xf>
    <xf numFmtId="0" fontId="4" fillId="0" borderId="7" xfId="2" applyFont="1" applyFill="1" applyBorder="1" applyAlignment="1">
      <alignment horizontal="center" vertical="center" textRotation="90"/>
    </xf>
    <xf numFmtId="0" fontId="9" fillId="0" borderId="56" xfId="2" applyFont="1" applyFill="1" applyBorder="1" applyAlignment="1">
      <alignment horizontal="left" vertical="center" wrapText="1"/>
    </xf>
    <xf numFmtId="0" fontId="9" fillId="0" borderId="47" xfId="2" applyFont="1" applyFill="1" applyBorder="1" applyAlignment="1">
      <alignment horizontal="left" vertical="center" wrapText="1"/>
    </xf>
    <xf numFmtId="0" fontId="5" fillId="0" borderId="32" xfId="2" applyFont="1" applyFill="1" applyBorder="1" applyAlignment="1">
      <alignment horizontal="left" vertical="center" wrapText="1"/>
    </xf>
    <xf numFmtId="0" fontId="5" fillId="0" borderId="33" xfId="2" applyFont="1" applyFill="1" applyBorder="1" applyAlignment="1">
      <alignment horizontal="left" vertical="center" wrapText="1"/>
    </xf>
    <xf numFmtId="0" fontId="5" fillId="0" borderId="38" xfId="2" applyFont="1" applyFill="1" applyBorder="1" applyAlignment="1">
      <alignment horizontal="left" vertical="center" wrapText="1"/>
    </xf>
    <xf numFmtId="0" fontId="5" fillId="0" borderId="36" xfId="2" applyFont="1" applyFill="1" applyBorder="1" applyAlignment="1">
      <alignment horizontal="left" vertical="center" wrapText="1"/>
    </xf>
    <xf numFmtId="0" fontId="5" fillId="0" borderId="44" xfId="2" applyFont="1" applyFill="1" applyBorder="1" applyAlignment="1">
      <alignment horizontal="left" vertical="center" wrapText="1"/>
    </xf>
    <xf numFmtId="0" fontId="5" fillId="0" borderId="43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5" fillId="0" borderId="38" xfId="2" applyFont="1" applyFill="1" applyBorder="1" applyAlignment="1">
      <alignment horizontal="left" vertical="center"/>
    </xf>
    <xf numFmtId="0" fontId="5" fillId="0" borderId="36" xfId="2" applyFont="1" applyFill="1" applyBorder="1" applyAlignment="1">
      <alignment horizontal="left" vertical="center"/>
    </xf>
    <xf numFmtId="0" fontId="5" fillId="0" borderId="48" xfId="2" applyFont="1" applyFill="1" applyBorder="1" applyAlignment="1">
      <alignment horizontal="left" vertical="center"/>
    </xf>
    <xf numFmtId="0" fontId="5" fillId="0" borderId="49" xfId="2" applyFont="1" applyFill="1" applyBorder="1" applyAlignment="1">
      <alignment horizontal="left" vertical="center"/>
    </xf>
    <xf numFmtId="0" fontId="4" fillId="0" borderId="53" xfId="2" applyFont="1" applyFill="1" applyBorder="1" applyAlignment="1">
      <alignment horizontal="center" vertical="center" textRotation="90" wrapText="1"/>
    </xf>
    <xf numFmtId="0" fontId="4" fillId="0" borderId="55" xfId="2" applyFont="1" applyFill="1" applyBorder="1" applyAlignment="1">
      <alignment horizontal="center" vertical="center" textRotation="90" wrapText="1"/>
    </xf>
    <xf numFmtId="0" fontId="4" fillId="0" borderId="15" xfId="2" applyFont="1" applyFill="1" applyBorder="1" applyAlignment="1">
      <alignment horizontal="center" vertical="center" textRotation="90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4" fillId="0" borderId="45" xfId="2" applyFont="1" applyFill="1" applyBorder="1" applyAlignment="1">
      <alignment horizontal="center" vertical="center" textRotation="90"/>
    </xf>
    <xf numFmtId="0" fontId="5" fillId="0" borderId="24" xfId="2" applyFont="1" applyFill="1" applyBorder="1" applyAlignment="1">
      <alignment horizontal="left" vertical="center"/>
    </xf>
    <xf numFmtId="0" fontId="5" fillId="0" borderId="25" xfId="2" applyFont="1" applyFill="1" applyBorder="1" applyAlignment="1">
      <alignment horizontal="left" vertical="center"/>
    </xf>
    <xf numFmtId="0" fontId="5" fillId="0" borderId="28" xfId="2" applyFont="1" applyFill="1" applyBorder="1" applyAlignment="1">
      <alignment horizontal="left" vertical="center"/>
    </xf>
    <xf numFmtId="0" fontId="5" fillId="0" borderId="29" xfId="2" applyFont="1" applyFill="1" applyBorder="1" applyAlignment="1">
      <alignment horizontal="left" vertical="center"/>
    </xf>
    <xf numFmtId="0" fontId="5" fillId="0" borderId="32" xfId="2" applyFont="1" applyFill="1" applyBorder="1" applyAlignment="1">
      <alignment horizontal="left" vertical="center"/>
    </xf>
    <xf numFmtId="0" fontId="5" fillId="0" borderId="33" xfId="2" applyFont="1" applyFill="1" applyBorder="1" applyAlignment="1">
      <alignment horizontal="left" vertical="center"/>
    </xf>
    <xf numFmtId="0" fontId="5" fillId="0" borderId="12" xfId="2" applyFont="1" applyFill="1" applyBorder="1" applyAlignment="1">
      <alignment horizontal="left" vertical="center"/>
    </xf>
    <xf numFmtId="0" fontId="5" fillId="0" borderId="40" xfId="2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left" vertical="center"/>
    </xf>
    <xf numFmtId="0" fontId="4" fillId="0" borderId="8" xfId="2" applyFont="1" applyFill="1" applyBorder="1" applyAlignment="1">
      <alignment horizontal="left" vertical="center"/>
    </xf>
    <xf numFmtId="0" fontId="4" fillId="0" borderId="9" xfId="2" applyFont="1" applyFill="1" applyBorder="1" applyAlignment="1">
      <alignment horizontal="left" vertical="center"/>
    </xf>
  </cellXfs>
  <cellStyles count="5">
    <cellStyle name="Обычный" xfId="0" builtinId="0"/>
    <cellStyle name="Обычный_Основные показатели Амур1 2" xfId="2"/>
    <cellStyle name="Обычный_Приложение 1 (1)" xfId="3"/>
    <cellStyle name="Процентный" xfId="1" builtinId="5"/>
    <cellStyle name="Процентн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3"/>
  <sheetViews>
    <sheetView tabSelected="1" zoomScale="70" zoomScaleNormal="70" workbookViewId="0">
      <selection activeCell="K21" sqref="K21"/>
    </sheetView>
  </sheetViews>
  <sheetFormatPr defaultRowHeight="17.399999999999999"/>
  <cols>
    <col min="1" max="1" width="8.88671875" style="5"/>
    <col min="2" max="2" width="8.88671875" style="2"/>
    <col min="3" max="3" width="32.5546875" style="3" customWidth="1"/>
    <col min="4" max="4" width="12.88671875" style="4" customWidth="1"/>
    <col min="5" max="7" width="11.5546875" style="5" customWidth="1"/>
    <col min="8" max="8" width="12.5546875" style="5" customWidth="1"/>
    <col min="9" max="12" width="11.88671875" style="5" customWidth="1"/>
    <col min="13" max="13" width="13" style="5" customWidth="1"/>
    <col min="14" max="16384" width="8.88671875" style="5"/>
  </cols>
  <sheetData>
    <row r="1" spans="1:17">
      <c r="A1" s="1" t="s">
        <v>0</v>
      </c>
      <c r="D1" s="4" t="s">
        <v>1</v>
      </c>
    </row>
    <row r="3" spans="1:17">
      <c r="A3" s="6" t="s">
        <v>2</v>
      </c>
      <c r="C3" s="6"/>
      <c r="D3" s="6"/>
      <c r="H3" s="6"/>
      <c r="K3" s="7"/>
      <c r="M3" s="7"/>
    </row>
    <row r="4" spans="1:17" ht="18" thickBot="1">
      <c r="D4" s="8"/>
      <c r="E4" s="9"/>
      <c r="F4" s="9"/>
      <c r="G4" s="9"/>
      <c r="H4" s="9"/>
      <c r="I4" s="9"/>
      <c r="J4" s="9"/>
      <c r="K4" s="9"/>
      <c r="L4" s="7"/>
      <c r="M4" s="7"/>
      <c r="N4" s="7"/>
      <c r="O4" s="7"/>
      <c r="P4" s="7"/>
      <c r="Q4" s="7"/>
    </row>
    <row r="5" spans="1:17" s="13" customFormat="1" thickBot="1">
      <c r="A5" s="10"/>
      <c r="B5" s="227" t="s">
        <v>3</v>
      </c>
      <c r="C5" s="228"/>
      <c r="D5" s="231" t="s">
        <v>4</v>
      </c>
      <c r="E5" s="11"/>
      <c r="F5" s="12"/>
      <c r="G5" s="12"/>
      <c r="H5" s="12"/>
      <c r="I5" s="12"/>
      <c r="J5" s="12"/>
      <c r="K5" s="12"/>
      <c r="L5" s="12"/>
      <c r="M5" s="12"/>
    </row>
    <row r="6" spans="1:17" s="13" customFormat="1" ht="34.200000000000003" thickBot="1">
      <c r="A6" s="14"/>
      <c r="B6" s="229"/>
      <c r="C6" s="230"/>
      <c r="D6" s="232"/>
      <c r="E6" s="15" t="s">
        <v>5</v>
      </c>
      <c r="F6" s="16" t="s">
        <v>6</v>
      </c>
      <c r="G6" s="16" t="s">
        <v>7</v>
      </c>
      <c r="H6" s="17" t="s">
        <v>8</v>
      </c>
      <c r="I6" s="18" t="s">
        <v>9</v>
      </c>
      <c r="J6" s="16" t="s">
        <v>10</v>
      </c>
      <c r="K6" s="19" t="s">
        <v>11</v>
      </c>
      <c r="L6" s="20" t="s">
        <v>12</v>
      </c>
      <c r="M6" s="21" t="s">
        <v>13</v>
      </c>
    </row>
    <row r="7" spans="1:17" s="13" customFormat="1" thickBot="1">
      <c r="A7" s="22"/>
      <c r="B7" s="23" t="s">
        <v>14</v>
      </c>
      <c r="C7" s="24"/>
      <c r="D7" s="17"/>
      <c r="E7" s="25">
        <v>3659.7159999999999</v>
      </c>
      <c r="F7" s="26">
        <v>3195.3510000000001</v>
      </c>
      <c r="G7" s="26">
        <v>3218.18</v>
      </c>
      <c r="H7" s="27">
        <f>SUM(E7:G7)</f>
        <v>10073.246999999999</v>
      </c>
      <c r="I7" s="28">
        <v>2945.8449999999998</v>
      </c>
      <c r="J7" s="26">
        <v>2641.9470000000001</v>
      </c>
      <c r="K7" s="29">
        <v>2770.5129999999999</v>
      </c>
      <c r="L7" s="30">
        <f>SUM(I7:K7)</f>
        <v>8358.3050000000003</v>
      </c>
      <c r="M7" s="27">
        <f>SUM(H7+L7)</f>
        <v>18431.552</v>
      </c>
    </row>
    <row r="8" spans="1:17" s="38" customFormat="1" thickBot="1">
      <c r="A8" s="205" t="s">
        <v>15</v>
      </c>
      <c r="B8" s="33" t="s">
        <v>16</v>
      </c>
      <c r="C8" s="34"/>
      <c r="D8" s="35" t="s">
        <v>17</v>
      </c>
      <c r="E8" s="36">
        <f>E7-E31</f>
        <v>3651.982</v>
      </c>
      <c r="F8" s="36">
        <f>F7-F31</f>
        <v>3186.58</v>
      </c>
      <c r="G8" s="36">
        <f>G7-G31</f>
        <v>3210.0549999999998</v>
      </c>
      <c r="H8" s="31">
        <f>SUM(E8:G8)</f>
        <v>10048.617</v>
      </c>
      <c r="I8" s="36">
        <f>I7-I31</f>
        <v>2938.922</v>
      </c>
      <c r="J8" s="36">
        <f>J7-J31</f>
        <v>2637.326</v>
      </c>
      <c r="K8" s="36">
        <f>K7-K31</f>
        <v>2767.8359999999998</v>
      </c>
      <c r="L8" s="37">
        <f>SUM(I8:K8)</f>
        <v>8344.0839999999989</v>
      </c>
      <c r="M8" s="31">
        <f>SUM(H8+L8)</f>
        <v>18392.701000000001</v>
      </c>
    </row>
    <row r="9" spans="1:17" s="38" customFormat="1" ht="16.8">
      <c r="A9" s="206"/>
      <c r="B9" s="234" t="s">
        <v>18</v>
      </c>
      <c r="C9" s="235"/>
      <c r="D9" s="39" t="s">
        <v>17</v>
      </c>
      <c r="E9" s="40">
        <f t="shared" ref="E9:M9" si="0">E8-E26</f>
        <v>553.7180000000003</v>
      </c>
      <c r="F9" s="40">
        <f t="shared" si="0"/>
        <v>35.30600000000004</v>
      </c>
      <c r="G9" s="40">
        <f t="shared" si="0"/>
        <v>236.66800000000012</v>
      </c>
      <c r="H9" s="40">
        <f t="shared" si="0"/>
        <v>825.69200000000092</v>
      </c>
      <c r="I9" s="40">
        <f t="shared" si="0"/>
        <v>125.92929999999933</v>
      </c>
      <c r="J9" s="40">
        <f t="shared" si="0"/>
        <v>114.39200000000028</v>
      </c>
      <c r="K9" s="40">
        <f t="shared" si="0"/>
        <v>277.16899999999941</v>
      </c>
      <c r="L9" s="40">
        <f t="shared" si="0"/>
        <v>517.49029999999857</v>
      </c>
      <c r="M9" s="40">
        <f t="shared" si="0"/>
        <v>1343.1823000000004</v>
      </c>
    </row>
    <row r="10" spans="1:17" s="38" customFormat="1" ht="16.8">
      <c r="A10" s="206"/>
      <c r="B10" s="236"/>
      <c r="C10" s="237"/>
      <c r="D10" s="41" t="s">
        <v>19</v>
      </c>
      <c r="E10" s="42">
        <f t="shared" ref="E10:M10" si="1">IF(E8=0," ",E9/E8)</f>
        <v>0.15162122923935559</v>
      </c>
      <c r="F10" s="42">
        <f t="shared" si="1"/>
        <v>1.1079590030691224E-2</v>
      </c>
      <c r="G10" s="42">
        <f t="shared" si="1"/>
        <v>7.3727085672986956E-2</v>
      </c>
      <c r="H10" s="42">
        <f t="shared" si="1"/>
        <v>8.2169715494182019E-2</v>
      </c>
      <c r="I10" s="42">
        <f t="shared" si="1"/>
        <v>4.284880646713296E-2</v>
      </c>
      <c r="J10" s="42">
        <f t="shared" si="1"/>
        <v>4.3374235873760117E-2</v>
      </c>
      <c r="K10" s="42">
        <f t="shared" si="1"/>
        <v>0.1001392423539543</v>
      </c>
      <c r="L10" s="42">
        <f t="shared" si="1"/>
        <v>6.2018826751983634E-2</v>
      </c>
      <c r="M10" s="42">
        <f t="shared" si="1"/>
        <v>7.3028007142615994E-2</v>
      </c>
    </row>
    <row r="11" spans="1:17" s="38" customFormat="1" ht="16.8">
      <c r="A11" s="206"/>
      <c r="B11" s="238" t="s">
        <v>20</v>
      </c>
      <c r="C11" s="239"/>
      <c r="D11" s="43" t="s">
        <v>17</v>
      </c>
      <c r="E11" s="44">
        <v>210</v>
      </c>
      <c r="F11" s="44">
        <v>230</v>
      </c>
      <c r="G11" s="45">
        <v>220</v>
      </c>
      <c r="H11" s="46">
        <f>SUM(E11:G11)</f>
        <v>660</v>
      </c>
      <c r="I11" s="47">
        <v>110</v>
      </c>
      <c r="J11" s="44">
        <v>200</v>
      </c>
      <c r="K11" s="48">
        <v>140</v>
      </c>
      <c r="L11" s="46">
        <f>SUM(I11:K11)</f>
        <v>450</v>
      </c>
      <c r="M11" s="48">
        <f>H11+L11</f>
        <v>1110</v>
      </c>
    </row>
    <row r="12" spans="1:17" s="38" customFormat="1" ht="16.8">
      <c r="A12" s="206"/>
      <c r="B12" s="238"/>
      <c r="C12" s="239"/>
      <c r="D12" s="43" t="s">
        <v>19</v>
      </c>
      <c r="E12" s="42">
        <v>5.6899999999999999E-2</v>
      </c>
      <c r="F12" s="42">
        <v>6.59E-2</v>
      </c>
      <c r="G12" s="42">
        <v>6.7900000000000002E-2</v>
      </c>
      <c r="H12" s="50">
        <f>SUM(E12:G12)/3</f>
        <v>6.356666666666666E-2</v>
      </c>
      <c r="I12" s="51">
        <v>4.0899999999999999E-2</v>
      </c>
      <c r="J12" s="52">
        <v>7.1599999999999997E-2</v>
      </c>
      <c r="K12" s="42">
        <v>5.5E-2</v>
      </c>
      <c r="L12" s="50">
        <f>SUM(I12:K12)/3</f>
        <v>5.5833333333333325E-2</v>
      </c>
      <c r="M12" s="50">
        <f>(H12+L12)/2</f>
        <v>5.9699999999999989E-2</v>
      </c>
    </row>
    <row r="13" spans="1:17" s="38" customFormat="1" ht="16.8">
      <c r="A13" s="206"/>
      <c r="B13" s="240" t="s">
        <v>21</v>
      </c>
      <c r="C13" s="241"/>
      <c r="D13" s="53" t="s">
        <v>17</v>
      </c>
      <c r="E13" s="44">
        <f t="shared" ref="E13:J13" si="2">E9-E11</f>
        <v>343.7180000000003</v>
      </c>
      <c r="F13" s="44">
        <f t="shared" si="2"/>
        <v>-194.69399999999996</v>
      </c>
      <c r="G13" s="45">
        <f t="shared" si="2"/>
        <v>16.66800000000012</v>
      </c>
      <c r="H13" s="46">
        <f t="shared" si="2"/>
        <v>165.69200000000092</v>
      </c>
      <c r="I13" s="47">
        <f t="shared" si="2"/>
        <v>15.92929999999933</v>
      </c>
      <c r="J13" s="44">
        <f t="shared" si="2"/>
        <v>-85.60799999999972</v>
      </c>
      <c r="K13" s="48">
        <f>K9-K11</f>
        <v>137.16899999999941</v>
      </c>
      <c r="L13" s="54">
        <f>L9-L11</f>
        <v>67.49029999999857</v>
      </c>
      <c r="M13" s="46">
        <f>H13+L13</f>
        <v>233.18229999999949</v>
      </c>
    </row>
    <row r="14" spans="1:17" s="38" customFormat="1" thickBot="1">
      <c r="A14" s="206"/>
      <c r="B14" s="236"/>
      <c r="C14" s="237"/>
      <c r="D14" s="41" t="s">
        <v>19</v>
      </c>
      <c r="E14" s="55">
        <f>IF(E8=0," ",E13/E8)</f>
        <v>9.4118207592480005E-2</v>
      </c>
      <c r="F14" s="55">
        <f t="shared" ref="F14:M14" si="3">IF(F8=0," ",F13/F8)</f>
        <v>-6.109810517859271E-2</v>
      </c>
      <c r="G14" s="56">
        <f t="shared" si="3"/>
        <v>5.1924343975415128E-3</v>
      </c>
      <c r="H14" s="57">
        <f t="shared" si="3"/>
        <v>1.6489035257289727E-2</v>
      </c>
      <c r="I14" s="58">
        <f t="shared" si="3"/>
        <v>5.4201166277973115E-3</v>
      </c>
      <c r="J14" s="55">
        <f t="shared" si="3"/>
        <v>-3.2460150925596502E-2</v>
      </c>
      <c r="K14" s="59">
        <f t="shared" si="3"/>
        <v>4.9558210818848883E-2</v>
      </c>
      <c r="L14" s="60">
        <f t="shared" si="3"/>
        <v>8.0884013152310759E-3</v>
      </c>
      <c r="M14" s="57">
        <f t="shared" si="3"/>
        <v>1.2677980248795405E-2</v>
      </c>
      <c r="N14" s="61"/>
      <c r="O14" s="62"/>
      <c r="P14" s="61"/>
    </row>
    <row r="15" spans="1:17" s="38" customFormat="1" thickBot="1">
      <c r="A15" s="233"/>
      <c r="B15" s="242" t="s">
        <v>22</v>
      </c>
      <c r="C15" s="243"/>
      <c r="D15" s="63"/>
      <c r="E15" s="64"/>
      <c r="F15" s="65"/>
      <c r="G15" s="66"/>
      <c r="H15" s="67"/>
      <c r="I15" s="64"/>
      <c r="J15" s="65"/>
      <c r="K15" s="68"/>
      <c r="L15" s="67"/>
      <c r="M15" s="67"/>
      <c r="N15" s="61"/>
      <c r="O15" s="62"/>
      <c r="P15" s="61"/>
    </row>
    <row r="16" spans="1:17" s="38" customFormat="1" thickBot="1">
      <c r="A16" s="206"/>
      <c r="B16" s="244" t="s">
        <v>23</v>
      </c>
      <c r="C16" s="245"/>
      <c r="D16" s="69" t="s">
        <v>17</v>
      </c>
      <c r="E16" s="70">
        <f>E9</f>
        <v>553.7180000000003</v>
      </c>
      <c r="F16" s="70">
        <f t="shared" ref="F16:M16" si="4">F9</f>
        <v>35.30600000000004</v>
      </c>
      <c r="G16" s="70">
        <f t="shared" si="4"/>
        <v>236.66800000000012</v>
      </c>
      <c r="H16" s="70">
        <f t="shared" si="4"/>
        <v>825.69200000000092</v>
      </c>
      <c r="I16" s="70">
        <f t="shared" si="4"/>
        <v>125.92929999999933</v>
      </c>
      <c r="J16" s="70">
        <f t="shared" si="4"/>
        <v>114.39200000000028</v>
      </c>
      <c r="K16" s="70">
        <f t="shared" si="4"/>
        <v>277.16899999999941</v>
      </c>
      <c r="L16" s="70">
        <f t="shared" si="4"/>
        <v>517.49029999999857</v>
      </c>
      <c r="M16" s="70">
        <f t="shared" si="4"/>
        <v>1343.1823000000004</v>
      </c>
    </row>
    <row r="17" spans="1:15" s="38" customFormat="1" ht="16.8">
      <c r="A17" s="206"/>
      <c r="B17" s="220" t="s">
        <v>61</v>
      </c>
      <c r="C17" s="221"/>
      <c r="D17" s="53" t="s">
        <v>17</v>
      </c>
      <c r="E17" s="71">
        <f>IF(E9&lt;E11,E9,E11)</f>
        <v>210</v>
      </c>
      <c r="F17" s="71">
        <f>IF(F9&lt;F11,F9,F11)</f>
        <v>35.30600000000004</v>
      </c>
      <c r="G17" s="71">
        <f>IF(G9&lt;G11,G9,G11)</f>
        <v>220</v>
      </c>
      <c r="H17" s="72">
        <f>SUM(E17:G17)</f>
        <v>465.30600000000004</v>
      </c>
      <c r="I17" s="71">
        <f>IF(I9&lt;I11,I9,I11)</f>
        <v>110</v>
      </c>
      <c r="J17" s="71">
        <f>IF(J9&lt;J11,J9,J11)</f>
        <v>114.39200000000028</v>
      </c>
      <c r="K17" s="71">
        <f>IF(K9&lt;K11,K9,K11)</f>
        <v>140</v>
      </c>
      <c r="L17" s="73">
        <f>SUM(I17:K17)</f>
        <v>364.39200000000028</v>
      </c>
      <c r="M17" s="72">
        <f>SUM(H17+L17)</f>
        <v>829.69800000000032</v>
      </c>
      <c r="N17" s="61"/>
      <c r="O17" s="75"/>
    </row>
    <row r="18" spans="1:15" s="38" customFormat="1" ht="16.8">
      <c r="A18" s="206"/>
      <c r="B18" s="220" t="s">
        <v>62</v>
      </c>
      <c r="C18" s="221"/>
      <c r="D18" s="53" t="s">
        <v>17</v>
      </c>
      <c r="E18" s="76">
        <f>IF(E9&gt;E11,E16-E17,0)</f>
        <v>343.7180000000003</v>
      </c>
      <c r="F18" s="76">
        <f>IF(F9&gt;F11,F16-F17,0)</f>
        <v>0</v>
      </c>
      <c r="G18" s="76">
        <f>IF(G9&gt;G11,G16-G17,0)</f>
        <v>16.66800000000012</v>
      </c>
      <c r="H18" s="72">
        <f>SUM(E18:G18)</f>
        <v>360.38600000000042</v>
      </c>
      <c r="I18" s="76">
        <f>IF(I9&gt;I11,I16-I17,0)</f>
        <v>15.92929999999933</v>
      </c>
      <c r="J18" s="76">
        <f>IF(J9&gt;J11,J16-J17,0)</f>
        <v>0</v>
      </c>
      <c r="K18" s="76">
        <f>IF(K9&gt;K11,K16-K17,0)</f>
        <v>137.16899999999941</v>
      </c>
      <c r="L18" s="73">
        <f>SUM(I18:K18)</f>
        <v>153.09829999999874</v>
      </c>
      <c r="M18" s="72">
        <f>SUM(H18+L18)</f>
        <v>513.48429999999917</v>
      </c>
    </row>
    <row r="19" spans="1:15" s="38" customFormat="1" thickBot="1">
      <c r="A19" s="206"/>
      <c r="B19" s="222" t="s">
        <v>63</v>
      </c>
      <c r="C19" s="223"/>
      <c r="D19" s="77" t="s">
        <v>17</v>
      </c>
      <c r="E19" s="78"/>
      <c r="F19" s="78"/>
      <c r="G19" s="79"/>
      <c r="H19" s="80">
        <f>SUM(E19:G19)</f>
        <v>0</v>
      </c>
      <c r="I19" s="81"/>
      <c r="J19" s="82"/>
      <c r="K19" s="83"/>
      <c r="L19" s="84">
        <f>SUM(I19:K19)</f>
        <v>0</v>
      </c>
      <c r="M19" s="80">
        <f>SUM(H19+L19)</f>
        <v>0</v>
      </c>
    </row>
    <row r="20" spans="1:15" s="38" customFormat="1" ht="23.4" customHeight="1">
      <c r="A20" s="206"/>
      <c r="B20" s="224" t="s">
        <v>24</v>
      </c>
      <c r="C20" s="100" t="s">
        <v>64</v>
      </c>
      <c r="D20" s="91" t="s">
        <v>26</v>
      </c>
      <c r="E20" s="182">
        <v>1.9171224</v>
      </c>
      <c r="F20" s="183">
        <v>1.7506126</v>
      </c>
      <c r="G20" s="184">
        <v>1.8743002</v>
      </c>
      <c r="H20" s="49">
        <f>(E20+F20+G20)/3</f>
        <v>1.8473450666666666</v>
      </c>
      <c r="I20" s="185">
        <v>1.8071817999999999</v>
      </c>
      <c r="J20" s="185">
        <v>1.9608414000000001</v>
      </c>
      <c r="K20" s="89">
        <v>1.9608414000000001</v>
      </c>
      <c r="L20" s="49">
        <f>(I20+J20+K20)/3</f>
        <v>1.9096215333333333</v>
      </c>
      <c r="M20" s="83">
        <f>(H20+L20)/2</f>
        <v>1.8784833000000001</v>
      </c>
    </row>
    <row r="21" spans="1:15" s="38" customFormat="1" ht="33" customHeight="1">
      <c r="A21" s="206"/>
      <c r="B21" s="225"/>
      <c r="C21" s="90" t="s">
        <v>65</v>
      </c>
      <c r="D21" s="91" t="s">
        <v>26</v>
      </c>
      <c r="E21" s="71">
        <v>1.6538408</v>
      </c>
      <c r="F21" s="85"/>
      <c r="G21" s="83">
        <v>1.6088355999999999</v>
      </c>
      <c r="H21" s="49"/>
      <c r="I21" s="71">
        <v>1.5383541999999999</v>
      </c>
      <c r="J21" s="85"/>
      <c r="K21" s="186">
        <v>1.6538408</v>
      </c>
      <c r="L21" s="49">
        <f>(I21+J21+K21)/3</f>
        <v>1.064065</v>
      </c>
      <c r="M21" s="83">
        <f>(H21+L21)/2</f>
        <v>0.53203250000000002</v>
      </c>
    </row>
    <row r="22" spans="1:15" s="38" customFormat="1" ht="31.2" customHeight="1" thickBot="1">
      <c r="A22" s="206"/>
      <c r="B22" s="226"/>
      <c r="C22" s="92" t="s">
        <v>66</v>
      </c>
      <c r="D22" s="93" t="s">
        <v>26</v>
      </c>
      <c r="E22" s="81"/>
      <c r="F22" s="82"/>
      <c r="G22" s="88"/>
      <c r="H22" s="87"/>
      <c r="I22" s="81"/>
      <c r="J22" s="82"/>
      <c r="K22" s="86"/>
      <c r="L22" s="87"/>
      <c r="M22" s="88"/>
    </row>
    <row r="23" spans="1:15" s="38" customFormat="1" ht="28.8" customHeight="1" thickBot="1">
      <c r="A23" s="206"/>
      <c r="B23" s="198" t="s">
        <v>27</v>
      </c>
      <c r="C23" s="200"/>
      <c r="D23" s="94" t="s">
        <v>28</v>
      </c>
      <c r="E23" s="98">
        <f>SUM(E24:E25)</f>
        <v>1073.3724294713925</v>
      </c>
      <c r="F23" s="96">
        <f>SUM(F24:F25)</f>
        <v>61.807128455600072</v>
      </c>
      <c r="G23" s="97">
        <f>SUM(G24:G25)</f>
        <v>443.98900870134423</v>
      </c>
      <c r="H23" s="99">
        <f>SUM(E23:G23)</f>
        <v>1579.168566628337</v>
      </c>
      <c r="I23" s="95">
        <f>SUM(I24:I25)</f>
        <v>227.70578655850957</v>
      </c>
      <c r="J23" s="95">
        <f>SUM(J24:J25)</f>
        <v>224.30456942880056</v>
      </c>
      <c r="K23" s="97">
        <f>SUM(K24:K25)</f>
        <v>542.20750866033495</v>
      </c>
      <c r="L23" s="99">
        <f>SUM(I23:K23)</f>
        <v>994.21786464764511</v>
      </c>
      <c r="M23" s="32">
        <f t="shared" ref="M23:M28" si="5">SUM(H23+L23)</f>
        <v>2573.386431275982</v>
      </c>
    </row>
    <row r="24" spans="1:15" s="38" customFormat="1" ht="41.4" customHeight="1">
      <c r="A24" s="206"/>
      <c r="B24" s="224" t="s">
        <v>29</v>
      </c>
      <c r="C24" s="100" t="s">
        <v>25</v>
      </c>
      <c r="D24" s="165" t="s">
        <v>28</v>
      </c>
      <c r="E24" s="169">
        <f>E17*E20</f>
        <v>402.59570400000001</v>
      </c>
      <c r="F24" s="169">
        <f t="shared" ref="F24:G24" si="6">F17*F20</f>
        <v>61.807128455600072</v>
      </c>
      <c r="G24" s="169">
        <f t="shared" si="6"/>
        <v>412.34604400000001</v>
      </c>
      <c r="H24" s="49">
        <f>SUM(E24:G24)</f>
        <v>876.74887645560011</v>
      </c>
      <c r="I24" s="169">
        <f t="shared" ref="I24:K24" si="7">I17*I20</f>
        <v>198.789998</v>
      </c>
      <c r="J24" s="169">
        <f t="shared" si="7"/>
        <v>224.30456942880056</v>
      </c>
      <c r="K24" s="169">
        <f t="shared" si="7"/>
        <v>274.51779600000003</v>
      </c>
      <c r="L24" s="49">
        <f>SUM(I24:K24)</f>
        <v>697.61236342880056</v>
      </c>
      <c r="M24" s="167">
        <f t="shared" si="5"/>
        <v>1574.3612398844007</v>
      </c>
    </row>
    <row r="25" spans="1:15" s="38" customFormat="1" ht="41.4" customHeight="1" thickBot="1">
      <c r="A25" s="207"/>
      <c r="B25" s="226"/>
      <c r="C25" s="92" t="s">
        <v>30</v>
      </c>
      <c r="D25" s="166" t="s">
        <v>28</v>
      </c>
      <c r="E25" s="170">
        <f>E18*E21*1.18</f>
        <v>670.77672547139252</v>
      </c>
      <c r="F25" s="170">
        <f t="shared" ref="F25:G25" si="8">F18*F21*1.18</f>
        <v>0</v>
      </c>
      <c r="G25" s="170">
        <f t="shared" si="8"/>
        <v>31.642964701344226</v>
      </c>
      <c r="H25" s="74">
        <f>SUM(E25:G25)</f>
        <v>702.41969017273675</v>
      </c>
      <c r="I25" s="170">
        <f t="shared" ref="I25:K25" si="9">I18*I21*1.18</f>
        <v>28.915788558509583</v>
      </c>
      <c r="J25" s="170">
        <f t="shared" si="9"/>
        <v>0</v>
      </c>
      <c r="K25" s="170">
        <f t="shared" si="9"/>
        <v>267.68971266033486</v>
      </c>
      <c r="L25" s="74">
        <f>SUM(I25:K25)</f>
        <v>296.60550121884444</v>
      </c>
      <c r="M25" s="168">
        <f t="shared" si="5"/>
        <v>999.02519139158119</v>
      </c>
    </row>
    <row r="26" spans="1:15" s="38" customFormat="1" thickBot="1">
      <c r="A26" s="205" t="s">
        <v>31</v>
      </c>
      <c r="B26" s="208" t="s">
        <v>32</v>
      </c>
      <c r="C26" s="209"/>
      <c r="D26" s="102" t="s">
        <v>17</v>
      </c>
      <c r="E26" s="171">
        <f t="shared" ref="E26:M26" si="10">SUM(E27:E30)</f>
        <v>3098.2639999999997</v>
      </c>
      <c r="F26" s="36">
        <f t="shared" si="10"/>
        <v>3151.2739999999999</v>
      </c>
      <c r="G26" s="172">
        <f t="shared" si="10"/>
        <v>2973.3869999999997</v>
      </c>
      <c r="H26" s="31">
        <f t="shared" si="10"/>
        <v>9222.9249999999993</v>
      </c>
      <c r="I26" s="36">
        <f t="shared" si="10"/>
        <v>2812.9927000000007</v>
      </c>
      <c r="J26" s="36">
        <f t="shared" si="10"/>
        <v>2522.9339999999997</v>
      </c>
      <c r="K26" s="172">
        <f t="shared" si="10"/>
        <v>2490.6670000000004</v>
      </c>
      <c r="L26" s="31">
        <f t="shared" si="10"/>
        <v>7826.5937000000004</v>
      </c>
      <c r="M26" s="36">
        <f t="shared" si="10"/>
        <v>17049.518700000001</v>
      </c>
    </row>
    <row r="27" spans="1:15" s="105" customFormat="1" ht="16.8">
      <c r="A27" s="206"/>
      <c r="B27" s="210" t="s">
        <v>33</v>
      </c>
      <c r="C27" s="211"/>
      <c r="D27" s="103" t="s">
        <v>17</v>
      </c>
      <c r="E27" s="44">
        <v>1177.066</v>
      </c>
      <c r="F27" s="44">
        <v>1139.723</v>
      </c>
      <c r="G27" s="44">
        <v>1134.6510000000001</v>
      </c>
      <c r="H27" s="46">
        <f>SUM(E27:G27)</f>
        <v>3451.4399999999996</v>
      </c>
      <c r="I27" s="48">
        <v>1100.4617000000001</v>
      </c>
      <c r="J27" s="44">
        <v>981.53599999999994</v>
      </c>
      <c r="K27" s="48">
        <v>783.56500000000005</v>
      </c>
      <c r="L27" s="54">
        <f>SUM(I27:K27)</f>
        <v>2865.5626999999999</v>
      </c>
      <c r="M27" s="104">
        <f t="shared" si="5"/>
        <v>6317.0026999999991</v>
      </c>
    </row>
    <row r="28" spans="1:15" s="106" customFormat="1" ht="16.8">
      <c r="A28" s="206"/>
      <c r="B28" s="210" t="s">
        <v>34</v>
      </c>
      <c r="C28" s="211"/>
      <c r="D28" s="103" t="s">
        <v>17</v>
      </c>
      <c r="E28" s="44">
        <v>606.73199999999997</v>
      </c>
      <c r="F28" s="44">
        <v>659.56799999999998</v>
      </c>
      <c r="G28" s="44">
        <v>579.24099999999999</v>
      </c>
      <c r="H28" s="46">
        <f>SUM(E28:G28)</f>
        <v>1845.5409999999999</v>
      </c>
      <c r="I28" s="48">
        <v>546.26300000000003</v>
      </c>
      <c r="J28" s="44">
        <v>454.45100000000002</v>
      </c>
      <c r="K28" s="48">
        <v>407.08100000000002</v>
      </c>
      <c r="L28" s="54">
        <f>SUM(I28:K28)</f>
        <v>1407.7950000000001</v>
      </c>
      <c r="M28" s="46">
        <f t="shared" si="5"/>
        <v>3253.3360000000002</v>
      </c>
    </row>
    <row r="29" spans="1:15" s="106" customFormat="1" ht="16.8">
      <c r="A29" s="206"/>
      <c r="B29" s="212" t="s">
        <v>35</v>
      </c>
      <c r="C29" s="213"/>
      <c r="D29" s="103" t="s">
        <v>17</v>
      </c>
      <c r="E29" s="44">
        <v>1283.741</v>
      </c>
      <c r="F29" s="44">
        <v>1328.479</v>
      </c>
      <c r="G29" s="44">
        <v>1223.415</v>
      </c>
      <c r="H29" s="46">
        <f>SUM(E29:G29)</f>
        <v>3835.6350000000002</v>
      </c>
      <c r="I29" s="48">
        <v>1139.008</v>
      </c>
      <c r="J29" s="44">
        <v>1064.32</v>
      </c>
      <c r="K29" s="48">
        <v>1275.047</v>
      </c>
      <c r="L29" s="54">
        <f>SUM(I29:K29)</f>
        <v>3478.375</v>
      </c>
      <c r="M29" s="46">
        <f>SUM(H29+L29)</f>
        <v>7314.01</v>
      </c>
    </row>
    <row r="30" spans="1:15" s="106" customFormat="1" thickBot="1">
      <c r="A30" s="206"/>
      <c r="B30" s="214" t="s">
        <v>36</v>
      </c>
      <c r="C30" s="215"/>
      <c r="D30" s="173" t="s">
        <v>17</v>
      </c>
      <c r="E30" s="174">
        <v>30.725000000000001</v>
      </c>
      <c r="F30" s="174">
        <v>23.504000000000001</v>
      </c>
      <c r="G30" s="174">
        <v>36.08</v>
      </c>
      <c r="H30" s="175">
        <f>SUM(E30:G30)</f>
        <v>90.308999999999997</v>
      </c>
      <c r="I30" s="176">
        <v>27.26</v>
      </c>
      <c r="J30" s="174">
        <v>22.626999999999999</v>
      </c>
      <c r="K30" s="176">
        <v>24.974</v>
      </c>
      <c r="L30" s="177">
        <f>SUM(I30:K30)</f>
        <v>74.861000000000004</v>
      </c>
      <c r="M30" s="175">
        <f>SUM(H30+L30)</f>
        <v>165.17000000000002</v>
      </c>
    </row>
    <row r="31" spans="1:15" s="105" customFormat="1" thickBot="1">
      <c r="A31" s="206"/>
      <c r="B31" s="190" t="s">
        <v>37</v>
      </c>
      <c r="C31" s="216"/>
      <c r="D31" s="178" t="s">
        <v>17</v>
      </c>
      <c r="E31" s="36">
        <v>7.734</v>
      </c>
      <c r="F31" s="36">
        <v>8.7710000000000008</v>
      </c>
      <c r="G31" s="36">
        <v>8.125</v>
      </c>
      <c r="H31" s="31">
        <f>SUM(E31:G31)</f>
        <v>24.630000000000003</v>
      </c>
      <c r="I31" s="171">
        <v>6.923</v>
      </c>
      <c r="J31" s="36">
        <v>4.6210000000000004</v>
      </c>
      <c r="K31" s="32">
        <v>2.677</v>
      </c>
      <c r="L31" s="37">
        <f>SUM(I31:K31)</f>
        <v>14.221</v>
      </c>
      <c r="M31" s="32">
        <f>SUM(H31+L31)</f>
        <v>38.850999999999999</v>
      </c>
    </row>
    <row r="32" spans="1:15" s="106" customFormat="1" thickBot="1">
      <c r="A32" s="206"/>
      <c r="B32" s="217" t="s">
        <v>38</v>
      </c>
      <c r="C32" s="218"/>
      <c r="D32" s="219"/>
      <c r="E32" s="107">
        <f t="shared" ref="E32:M32" si="11">E33+E34+E35</f>
        <v>10.66</v>
      </c>
      <c r="F32" s="108">
        <f t="shared" si="11"/>
        <v>10.66</v>
      </c>
      <c r="G32" s="108">
        <f t="shared" si="11"/>
        <v>10.66</v>
      </c>
      <c r="H32" s="108">
        <f t="shared" si="11"/>
        <v>10.66</v>
      </c>
      <c r="I32" s="109">
        <f t="shared" si="11"/>
        <v>10.66</v>
      </c>
      <c r="J32" s="108">
        <f t="shared" si="11"/>
        <v>10.66</v>
      </c>
      <c r="K32" s="110">
        <f t="shared" si="11"/>
        <v>10.66</v>
      </c>
      <c r="L32" s="27">
        <f t="shared" si="11"/>
        <v>10.66</v>
      </c>
      <c r="M32" s="108">
        <f t="shared" si="11"/>
        <v>10.66</v>
      </c>
    </row>
    <row r="33" spans="1:14" s="106" customFormat="1" ht="16.8">
      <c r="A33" s="206"/>
      <c r="B33" s="203" t="s">
        <v>39</v>
      </c>
      <c r="C33" s="204"/>
      <c r="D33" s="111" t="s">
        <v>40</v>
      </c>
      <c r="E33" s="112">
        <v>10.66</v>
      </c>
      <c r="F33" s="112">
        <v>10.66</v>
      </c>
      <c r="G33" s="112">
        <v>10.66</v>
      </c>
      <c r="H33" s="112">
        <v>10.66</v>
      </c>
      <c r="I33" s="112">
        <v>10.66</v>
      </c>
      <c r="J33" s="112">
        <v>10.66</v>
      </c>
      <c r="K33" s="112">
        <v>10.66</v>
      </c>
      <c r="L33" s="112">
        <v>10.66</v>
      </c>
      <c r="M33" s="112">
        <v>10.66</v>
      </c>
    </row>
    <row r="34" spans="1:14" s="106" customFormat="1" ht="16.8">
      <c r="A34" s="206"/>
      <c r="B34" s="210" t="s">
        <v>41</v>
      </c>
      <c r="C34" s="211"/>
      <c r="D34" s="91" t="s">
        <v>40</v>
      </c>
      <c r="E34" s="112"/>
      <c r="F34" s="112"/>
      <c r="G34" s="112"/>
      <c r="H34" s="113"/>
      <c r="I34" s="114"/>
      <c r="J34" s="112"/>
      <c r="K34" s="115"/>
      <c r="L34" s="113"/>
      <c r="M34" s="115"/>
    </row>
    <row r="35" spans="1:14" s="106" customFormat="1" thickBot="1">
      <c r="A35" s="206"/>
      <c r="B35" s="196" t="s">
        <v>42</v>
      </c>
      <c r="C35" s="197"/>
      <c r="D35" s="93" t="s">
        <v>40</v>
      </c>
      <c r="E35" s="116">
        <v>0</v>
      </c>
      <c r="F35" s="116">
        <v>0</v>
      </c>
      <c r="G35" s="116">
        <v>0</v>
      </c>
      <c r="H35" s="117">
        <v>0</v>
      </c>
      <c r="I35" s="118">
        <v>0</v>
      </c>
      <c r="J35" s="116">
        <v>0</v>
      </c>
      <c r="K35" s="119">
        <v>0</v>
      </c>
      <c r="L35" s="117">
        <v>0</v>
      </c>
      <c r="M35" s="119"/>
    </row>
    <row r="36" spans="1:14" s="106" customFormat="1" thickBot="1">
      <c r="A36" s="206"/>
      <c r="B36" s="198" t="s">
        <v>43</v>
      </c>
      <c r="C36" s="199"/>
      <c r="D36" s="200"/>
      <c r="E36" s="120"/>
      <c r="F36" s="121"/>
      <c r="G36" s="121"/>
      <c r="H36" s="122"/>
      <c r="I36" s="123"/>
      <c r="J36" s="121"/>
      <c r="K36" s="124"/>
      <c r="L36" s="122"/>
      <c r="M36" s="125"/>
    </row>
    <row r="37" spans="1:14" s="106" customFormat="1" thickBot="1">
      <c r="A37" s="206"/>
      <c r="B37" s="126"/>
      <c r="C37" s="127" t="s">
        <v>39</v>
      </c>
      <c r="D37" s="128" t="s">
        <v>44</v>
      </c>
      <c r="E37" s="112">
        <v>427.39</v>
      </c>
      <c r="F37" s="112">
        <v>427.39</v>
      </c>
      <c r="G37" s="112">
        <v>427.39</v>
      </c>
      <c r="H37" s="112">
        <v>427.39</v>
      </c>
      <c r="I37" s="112">
        <v>427.39</v>
      </c>
      <c r="J37" s="112">
        <v>427.39</v>
      </c>
      <c r="K37" s="112">
        <v>427.39</v>
      </c>
      <c r="L37" s="112">
        <v>427.39</v>
      </c>
      <c r="M37" s="112">
        <v>427.39</v>
      </c>
    </row>
    <row r="38" spans="1:14" s="106" customFormat="1" thickBot="1">
      <c r="A38" s="206"/>
      <c r="B38" s="201" t="s">
        <v>45</v>
      </c>
      <c r="C38" s="202"/>
      <c r="D38" s="128" t="s">
        <v>46</v>
      </c>
      <c r="E38" s="112"/>
      <c r="F38" s="112"/>
      <c r="G38" s="112"/>
      <c r="H38" s="112"/>
      <c r="I38" s="112"/>
      <c r="J38" s="112"/>
      <c r="K38" s="112"/>
      <c r="L38" s="112"/>
      <c r="M38" s="112"/>
    </row>
    <row r="39" spans="1:14" s="106" customFormat="1" ht="18" thickBot="1">
      <c r="A39" s="206"/>
      <c r="B39" s="201" t="s">
        <v>47</v>
      </c>
      <c r="C39" s="202"/>
      <c r="D39" s="129"/>
      <c r="E39" s="130">
        <f>SUM(E40:E41)</f>
        <v>1560.8205869799999</v>
      </c>
      <c r="F39" s="131">
        <f>SUM(F40:F41)</f>
        <v>1361.9124261999998</v>
      </c>
      <c r="G39" s="131">
        <f>SUM(G40:G41)</f>
        <v>1371.9454064499998</v>
      </c>
      <c r="H39" s="132">
        <f>SUM(E39:G39)</f>
        <v>4294.6784196299996</v>
      </c>
      <c r="I39" s="131">
        <f>SUM(I40:I41)</f>
        <v>1256.0658735799998</v>
      </c>
      <c r="J39" s="131">
        <f>SUM(J40:J41)</f>
        <v>1127.1667591400001</v>
      </c>
      <c r="K39" s="131">
        <f>SUM(K40:K41)</f>
        <v>1182.94542804</v>
      </c>
      <c r="L39" s="132">
        <f>SUM(I39:K39)</f>
        <v>3566.1780607599999</v>
      </c>
      <c r="M39" s="133">
        <f>SUM(H39+L39)</f>
        <v>7860.856480389999</v>
      </c>
      <c r="N39" s="134"/>
    </row>
    <row r="40" spans="1:14" s="106" customFormat="1" ht="34.200000000000003" thickBot="1">
      <c r="A40" s="206"/>
      <c r="B40" s="203" t="s">
        <v>39</v>
      </c>
      <c r="C40" s="204"/>
      <c r="D40" s="135" t="s">
        <v>28</v>
      </c>
      <c r="E40" s="179">
        <f>E8*E37/1000</f>
        <v>1560.8205869799999</v>
      </c>
      <c r="F40" s="179">
        <f>F8*F37/1000</f>
        <v>1361.9124261999998</v>
      </c>
      <c r="G40" s="179">
        <f>G8*G37/1000</f>
        <v>1371.9454064499998</v>
      </c>
      <c r="H40" s="180">
        <f>SUM(E40:G40)</f>
        <v>4294.6784196299996</v>
      </c>
      <c r="I40" s="179">
        <f>I8*I37/1000</f>
        <v>1256.0658735799998</v>
      </c>
      <c r="J40" s="179">
        <f>J8*J37/1000</f>
        <v>1127.1667591400001</v>
      </c>
      <c r="K40" s="179">
        <f>K8*K37/1000</f>
        <v>1182.94542804</v>
      </c>
      <c r="L40" s="180">
        <f>SUM(I40:K40)</f>
        <v>3566.1780607599999</v>
      </c>
      <c r="M40" s="181">
        <f>SUM(H40+L40)</f>
        <v>7860.856480389999</v>
      </c>
    </row>
    <row r="41" spans="1:14" s="106" customFormat="1" ht="34.200000000000003" thickBot="1">
      <c r="A41" s="206"/>
      <c r="B41" s="201" t="s">
        <v>48</v>
      </c>
      <c r="C41" s="202"/>
      <c r="D41" s="101" t="s">
        <v>28</v>
      </c>
      <c r="E41" s="112">
        <f>E38*E32/1000</f>
        <v>0</v>
      </c>
      <c r="F41" s="112">
        <f t="shared" ref="F41:K41" si="12">F38*F32/1000</f>
        <v>0</v>
      </c>
      <c r="G41" s="112">
        <f t="shared" si="12"/>
        <v>0</v>
      </c>
      <c r="H41" s="112">
        <f>SUM(E41:G41)</f>
        <v>0</v>
      </c>
      <c r="I41" s="112">
        <f t="shared" si="12"/>
        <v>0</v>
      </c>
      <c r="J41" s="112">
        <f t="shared" si="12"/>
        <v>0</v>
      </c>
      <c r="K41" s="112">
        <f t="shared" si="12"/>
        <v>0</v>
      </c>
      <c r="L41" s="112">
        <f>SUM(I41:K41)</f>
        <v>0</v>
      </c>
      <c r="M41" s="112">
        <f>L41+H41</f>
        <v>0</v>
      </c>
    </row>
    <row r="42" spans="1:14" s="142" customFormat="1" ht="16.8">
      <c r="A42" s="206"/>
      <c r="B42" s="187"/>
      <c r="C42" s="136" t="s">
        <v>49</v>
      </c>
      <c r="D42" s="137" t="s">
        <v>28</v>
      </c>
      <c r="E42" s="138">
        <f t="shared" ref="E42:M42" si="13">E39</f>
        <v>1560.8205869799999</v>
      </c>
      <c r="F42" s="139">
        <f t="shared" si="13"/>
        <v>1361.9124261999998</v>
      </c>
      <c r="G42" s="140">
        <f t="shared" si="13"/>
        <v>1371.9454064499998</v>
      </c>
      <c r="H42" s="141">
        <f>H39</f>
        <v>4294.6784196299996</v>
      </c>
      <c r="I42" s="138">
        <f>I39</f>
        <v>1256.0658735799998</v>
      </c>
      <c r="J42" s="139">
        <f t="shared" si="13"/>
        <v>1127.1667591400001</v>
      </c>
      <c r="K42" s="140">
        <f t="shared" si="13"/>
        <v>1182.94542804</v>
      </c>
      <c r="L42" s="141">
        <f>L39</f>
        <v>3566.1780607599999</v>
      </c>
      <c r="M42" s="140">
        <f t="shared" si="13"/>
        <v>7860.856480389999</v>
      </c>
    </row>
    <row r="43" spans="1:14" s="142" customFormat="1" ht="31.2" customHeight="1">
      <c r="A43" s="206"/>
      <c r="B43" s="188"/>
      <c r="C43" s="143" t="s">
        <v>50</v>
      </c>
      <c r="D43" s="137" t="s">
        <v>28</v>
      </c>
      <c r="E43" s="144"/>
      <c r="F43" s="145"/>
      <c r="G43" s="146"/>
      <c r="H43" s="147">
        <f>SUM(E43:G43)</f>
        <v>0</v>
      </c>
      <c r="I43" s="144"/>
      <c r="J43" s="145"/>
      <c r="K43" s="146"/>
      <c r="L43" s="147">
        <f>SUM(I43:K43)</f>
        <v>0</v>
      </c>
      <c r="M43" s="146">
        <f>H43+L43</f>
        <v>0</v>
      </c>
    </row>
    <row r="44" spans="1:14" s="142" customFormat="1" ht="16.8">
      <c r="A44" s="206"/>
      <c r="B44" s="188"/>
      <c r="C44" s="148" t="s">
        <v>51</v>
      </c>
      <c r="D44" s="137" t="s">
        <v>28</v>
      </c>
      <c r="E44" s="144"/>
      <c r="F44" s="145">
        <f>E45</f>
        <v>1560.8205869799999</v>
      </c>
      <c r="G44" s="146">
        <f>F45</f>
        <v>2922.7330131799999</v>
      </c>
      <c r="H44" s="147">
        <f>E44</f>
        <v>0</v>
      </c>
      <c r="I44" s="144">
        <f>G45</f>
        <v>4294.6784196299996</v>
      </c>
      <c r="J44" s="145">
        <f>I45</f>
        <v>5550.7442932099993</v>
      </c>
      <c r="K44" s="146">
        <f>J45</f>
        <v>6677.9110523499994</v>
      </c>
      <c r="L44" s="147">
        <f>G45</f>
        <v>4294.6784196299996</v>
      </c>
      <c r="M44" s="146">
        <f>L44</f>
        <v>4294.6784196299996</v>
      </c>
    </row>
    <row r="45" spans="1:14" s="142" customFormat="1" thickBot="1">
      <c r="A45" s="207"/>
      <c r="B45" s="189"/>
      <c r="C45" s="149" t="s">
        <v>52</v>
      </c>
      <c r="D45" s="150" t="s">
        <v>28</v>
      </c>
      <c r="E45" s="151">
        <f t="shared" ref="E45:L45" si="14">E42+E44-E43</f>
        <v>1560.8205869799999</v>
      </c>
      <c r="F45" s="152">
        <f t="shared" si="14"/>
        <v>2922.7330131799999</v>
      </c>
      <c r="G45" s="153">
        <f t="shared" si="14"/>
        <v>4294.6784196299996</v>
      </c>
      <c r="H45" s="154">
        <f t="shared" si="14"/>
        <v>4294.6784196299996</v>
      </c>
      <c r="I45" s="151">
        <f t="shared" si="14"/>
        <v>5550.7442932099993</v>
      </c>
      <c r="J45" s="152">
        <f t="shared" si="14"/>
        <v>6677.9110523499994</v>
      </c>
      <c r="K45" s="153">
        <f t="shared" si="14"/>
        <v>7860.856480389999</v>
      </c>
      <c r="L45" s="154">
        <f t="shared" si="14"/>
        <v>7860.856480389999</v>
      </c>
      <c r="M45" s="153">
        <f>K45</f>
        <v>7860.856480389999</v>
      </c>
    </row>
    <row r="46" spans="1:14" thickBot="1">
      <c r="B46" s="190" t="s">
        <v>53</v>
      </c>
      <c r="C46" s="191"/>
      <c r="D46" s="155" t="s">
        <v>28</v>
      </c>
      <c r="E46" s="156">
        <f t="shared" ref="E46:M46" si="15">E39-E23</f>
        <v>487.44815750860744</v>
      </c>
      <c r="F46" s="157">
        <f t="shared" si="15"/>
        <v>1300.1052977443996</v>
      </c>
      <c r="G46" s="158">
        <f>G39-G23</f>
        <v>927.9563977486556</v>
      </c>
      <c r="H46" s="159">
        <f t="shared" si="15"/>
        <v>2715.5098530016626</v>
      </c>
      <c r="I46" s="160">
        <f t="shared" si="15"/>
        <v>1028.3600870214902</v>
      </c>
      <c r="J46" s="157">
        <f t="shared" si="15"/>
        <v>902.86218971119956</v>
      </c>
      <c r="K46" s="161">
        <f t="shared" si="15"/>
        <v>640.73791937966507</v>
      </c>
      <c r="L46" s="159">
        <f t="shared" si="15"/>
        <v>2571.9601961123549</v>
      </c>
      <c r="M46" s="162">
        <f t="shared" si="15"/>
        <v>5287.4700491140175</v>
      </c>
    </row>
    <row r="47" spans="1:14">
      <c r="D47" s="192"/>
    </row>
    <row r="48" spans="1:14" ht="16.8">
      <c r="B48" s="163"/>
      <c r="D48" s="193"/>
    </row>
    <row r="49" spans="2:7">
      <c r="D49" s="193"/>
      <c r="G49" s="164"/>
    </row>
    <row r="51" spans="2:7" ht="16.8">
      <c r="B51" s="163"/>
    </row>
    <row r="507" spans="1:8">
      <c r="C507" s="3" t="s">
        <v>54</v>
      </c>
    </row>
    <row r="508" spans="1:8" ht="16.8">
      <c r="B508" s="5"/>
      <c r="C508" s="5" t="s">
        <v>55</v>
      </c>
    </row>
    <row r="509" spans="1:8">
      <c r="A509" s="5" t="s">
        <v>56</v>
      </c>
      <c r="G509" s="5" t="s">
        <v>57</v>
      </c>
    </row>
    <row r="510" spans="1:8">
      <c r="A510" s="5" t="s">
        <v>56</v>
      </c>
      <c r="C510" s="3" t="s">
        <v>58</v>
      </c>
    </row>
    <row r="512" spans="1:8">
      <c r="B512" s="194" t="s">
        <v>59</v>
      </c>
      <c r="C512" s="194"/>
      <c r="E512" s="7"/>
      <c r="H512" s="5" t="s">
        <v>60</v>
      </c>
    </row>
    <row r="513" spans="2:3">
      <c r="B513" s="195"/>
      <c r="C513" s="195"/>
    </row>
  </sheetData>
  <mergeCells count="35">
    <mergeCell ref="B24:B25"/>
    <mergeCell ref="B5:C6"/>
    <mergeCell ref="D5:D6"/>
    <mergeCell ref="A8:A25"/>
    <mergeCell ref="B9:C10"/>
    <mergeCell ref="B11:C12"/>
    <mergeCell ref="B13:C14"/>
    <mergeCell ref="B15:C15"/>
    <mergeCell ref="B16:C16"/>
    <mergeCell ref="B17:C17"/>
    <mergeCell ref="B18:C18"/>
    <mergeCell ref="B19:C19"/>
    <mergeCell ref="B20:B22"/>
    <mergeCell ref="B23:C23"/>
    <mergeCell ref="B41:C41"/>
    <mergeCell ref="A26:A45"/>
    <mergeCell ref="B26:C26"/>
    <mergeCell ref="B27:C27"/>
    <mergeCell ref="B28:C28"/>
    <mergeCell ref="B29:C29"/>
    <mergeCell ref="B30:C30"/>
    <mergeCell ref="B31:C31"/>
    <mergeCell ref="B32:D32"/>
    <mergeCell ref="B33:C33"/>
    <mergeCell ref="B34:C34"/>
    <mergeCell ref="B35:C35"/>
    <mergeCell ref="B36:D36"/>
    <mergeCell ref="B38:C38"/>
    <mergeCell ref="B39:C39"/>
    <mergeCell ref="B40:C40"/>
    <mergeCell ref="B42:B45"/>
    <mergeCell ref="B46:C46"/>
    <mergeCell ref="D47:D49"/>
    <mergeCell ref="B512:C512"/>
    <mergeCell ref="B513:C5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2014-07-07T04:54:53Z</dcterms:modified>
</cp:coreProperties>
</file>